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icitações2023\Pregão - 2023\Pregão 31-2023 - Serviço de Limpeza - zeladoria\"/>
    </mc:Choice>
  </mc:AlternateContent>
  <bookViews>
    <workbookView xWindow="0" yWindow="0" windowWidth="20490" windowHeight="7755"/>
  </bookViews>
  <sheets>
    <sheet name="Totais" sheetId="19" r:id="rId1"/>
    <sheet name="Planilha Serviços" sheetId="5" r:id="rId2"/>
    <sheet name="Materiais" sheetId="26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A56" i="26" l="1"/>
  <c r="BA57" i="26"/>
  <c r="BA58" i="26"/>
  <c r="BA59" i="26"/>
  <c r="BA60" i="26"/>
  <c r="AY56" i="26"/>
  <c r="AY57" i="26"/>
  <c r="AY58" i="26"/>
  <c r="AY59" i="26"/>
  <c r="AY60" i="26"/>
  <c r="AW56" i="26"/>
  <c r="AW57" i="26"/>
  <c r="AW58" i="26"/>
  <c r="AW59" i="26"/>
  <c r="AW60" i="26"/>
  <c r="AS56" i="26"/>
  <c r="AS57" i="26"/>
  <c r="AS58" i="26"/>
  <c r="AS59" i="26"/>
  <c r="AS60" i="26"/>
  <c r="AO56" i="26"/>
  <c r="AO57" i="26"/>
  <c r="AO58" i="26"/>
  <c r="AO59" i="26"/>
  <c r="AO60" i="26"/>
  <c r="AM56" i="26"/>
  <c r="AM57" i="26"/>
  <c r="AM58" i="26"/>
  <c r="AM59" i="26"/>
  <c r="AM60" i="26"/>
  <c r="AK56" i="26"/>
  <c r="AK57" i="26"/>
  <c r="AK58" i="26"/>
  <c r="AK59" i="26"/>
  <c r="AK60" i="26"/>
  <c r="AI56" i="26"/>
  <c r="AI57" i="26"/>
  <c r="AI58" i="26"/>
  <c r="AI59" i="26"/>
  <c r="AI60" i="26"/>
  <c r="AG56" i="26"/>
  <c r="AG57" i="26"/>
  <c r="AG58" i="26"/>
  <c r="AG59" i="26"/>
  <c r="AG60" i="26"/>
  <c r="AE56" i="26"/>
  <c r="AE57" i="26"/>
  <c r="AE58" i="26"/>
  <c r="AE59" i="26"/>
  <c r="AE60" i="26"/>
  <c r="AC56" i="26"/>
  <c r="AC57" i="26"/>
  <c r="AC58" i="26"/>
  <c r="AC59" i="26"/>
  <c r="AC60" i="26"/>
  <c r="AA56" i="26"/>
  <c r="AA57" i="26"/>
  <c r="AA58" i="26"/>
  <c r="AA59" i="26"/>
  <c r="AA60" i="26"/>
  <c r="Y56" i="26"/>
  <c r="Y57" i="26"/>
  <c r="Y58" i="26"/>
  <c r="Y59" i="26"/>
  <c r="Y60" i="26"/>
  <c r="W56" i="26"/>
  <c r="W57" i="26"/>
  <c r="W58" i="26"/>
  <c r="W59" i="26"/>
  <c r="W60" i="26"/>
  <c r="U56" i="26"/>
  <c r="U57" i="26"/>
  <c r="U58" i="26"/>
  <c r="U59" i="26"/>
  <c r="U60" i="26"/>
  <c r="S56" i="26"/>
  <c r="S57" i="26"/>
  <c r="S58" i="26"/>
  <c r="S59" i="26"/>
  <c r="S60" i="26"/>
  <c r="Q56" i="26"/>
  <c r="Q57" i="26"/>
  <c r="Q58" i="26"/>
  <c r="Q59" i="26"/>
  <c r="Q60" i="26"/>
  <c r="O56" i="26"/>
  <c r="O57" i="26"/>
  <c r="O58" i="26"/>
  <c r="O59" i="26"/>
  <c r="O60" i="26"/>
  <c r="M56" i="26"/>
  <c r="M57" i="26"/>
  <c r="M58" i="26"/>
  <c r="M59" i="26"/>
  <c r="M60" i="26"/>
  <c r="K56" i="26"/>
  <c r="K57" i="26"/>
  <c r="K58" i="26"/>
  <c r="K59" i="26"/>
  <c r="K60" i="26"/>
  <c r="E60" i="26"/>
  <c r="G60" i="26"/>
  <c r="AQ60" i="26"/>
  <c r="AU60" i="26"/>
  <c r="E59" i="26"/>
  <c r="G59" i="26"/>
  <c r="AQ59" i="26"/>
  <c r="AU59" i="26"/>
  <c r="E58" i="26"/>
  <c r="G58" i="26"/>
  <c r="AQ58" i="26"/>
  <c r="AU58" i="26"/>
  <c r="E57" i="26"/>
  <c r="G57" i="26"/>
  <c r="AQ57" i="26"/>
  <c r="AU57" i="26"/>
  <c r="G56" i="26" l="1"/>
  <c r="E56" i="26"/>
  <c r="AQ56" i="26" l="1"/>
  <c r="AU56" i="26"/>
  <c r="K40" i="26"/>
  <c r="BA38" i="26"/>
  <c r="AY38" i="26"/>
  <c r="AW38" i="26"/>
  <c r="AU38" i="26"/>
  <c r="AS38" i="26"/>
  <c r="AQ38" i="26"/>
  <c r="AO38" i="26"/>
  <c r="AM38" i="26"/>
  <c r="AK38" i="26"/>
  <c r="AI38" i="26"/>
  <c r="AG38" i="26"/>
  <c r="AE38" i="26"/>
  <c r="AC38" i="26"/>
  <c r="AA38" i="26"/>
  <c r="Y38" i="26"/>
  <c r="W38" i="26"/>
  <c r="S38" i="26"/>
  <c r="Q38" i="26"/>
  <c r="O38" i="26"/>
  <c r="M38" i="26"/>
  <c r="K38" i="26"/>
  <c r="I38" i="26"/>
  <c r="G38" i="26"/>
  <c r="U38" i="26" l="1"/>
  <c r="E38" i="26"/>
  <c r="H59" i="5" l="1"/>
  <c r="H65" i="5" s="1"/>
  <c r="H70" i="5" l="1"/>
  <c r="H91" i="5"/>
  <c r="W46" i="26" l="1"/>
  <c r="W47" i="26"/>
  <c r="W48" i="26"/>
  <c r="W49" i="26"/>
  <c r="W50" i="26"/>
  <c r="W51" i="26"/>
  <c r="W52" i="26"/>
  <c r="W53" i="26"/>
  <c r="W54" i="26"/>
  <c r="W55" i="26"/>
  <c r="H44" i="26"/>
  <c r="W61" i="26" l="1"/>
  <c r="E6" i="19"/>
  <c r="R26" i="5" l="1"/>
  <c r="D28" i="19" l="1"/>
  <c r="AI135" i="5"/>
  <c r="I47" i="26"/>
  <c r="I48" i="26"/>
  <c r="I49" i="26"/>
  <c r="I50" i="26"/>
  <c r="I51" i="26"/>
  <c r="I52" i="26"/>
  <c r="I53" i="26"/>
  <c r="I54" i="26"/>
  <c r="I55" i="26"/>
  <c r="I46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8" i="26"/>
  <c r="U47" i="26"/>
  <c r="U48" i="26"/>
  <c r="U49" i="26"/>
  <c r="U50" i="26"/>
  <c r="U51" i="26"/>
  <c r="U52" i="26"/>
  <c r="U53" i="26"/>
  <c r="U54" i="26"/>
  <c r="U55" i="26"/>
  <c r="U46" i="26"/>
  <c r="U9" i="26"/>
  <c r="U10" i="26"/>
  <c r="U11" i="26"/>
  <c r="U12" i="26"/>
  <c r="U13" i="26"/>
  <c r="U14" i="26"/>
  <c r="U15" i="26"/>
  <c r="U16" i="26"/>
  <c r="U17" i="26"/>
  <c r="U18" i="26"/>
  <c r="U19" i="26"/>
  <c r="U20" i="26"/>
  <c r="U21" i="26"/>
  <c r="U22" i="26"/>
  <c r="U23" i="26"/>
  <c r="U24" i="26"/>
  <c r="U25" i="26"/>
  <c r="U26" i="26"/>
  <c r="U27" i="26"/>
  <c r="U28" i="26"/>
  <c r="U29" i="26"/>
  <c r="U30" i="26"/>
  <c r="U31" i="26"/>
  <c r="U32" i="26"/>
  <c r="U33" i="26"/>
  <c r="U34" i="26"/>
  <c r="U35" i="26"/>
  <c r="U36" i="26"/>
  <c r="U37" i="26"/>
  <c r="U8" i="26"/>
  <c r="BA47" i="26"/>
  <c r="BA48" i="26"/>
  <c r="BA49" i="26"/>
  <c r="BA50" i="26"/>
  <c r="BA51" i="26"/>
  <c r="BA52" i="26"/>
  <c r="BA53" i="26"/>
  <c r="BA54" i="26"/>
  <c r="BA55" i="26"/>
  <c r="BA46" i="26"/>
  <c r="BA9" i="26"/>
  <c r="BA10" i="26"/>
  <c r="BA11" i="26"/>
  <c r="BA12" i="26"/>
  <c r="BA13" i="26"/>
  <c r="BA14" i="26"/>
  <c r="BA15" i="26"/>
  <c r="BA16" i="26"/>
  <c r="BA17" i="26"/>
  <c r="BA18" i="26"/>
  <c r="BA19" i="26"/>
  <c r="BA20" i="26"/>
  <c r="BA21" i="26"/>
  <c r="BA22" i="26"/>
  <c r="BA23" i="26"/>
  <c r="BA24" i="26"/>
  <c r="BA25" i="26"/>
  <c r="BA26" i="26"/>
  <c r="BA27" i="26"/>
  <c r="BA28" i="26"/>
  <c r="BA29" i="26"/>
  <c r="BA30" i="26"/>
  <c r="BA31" i="26"/>
  <c r="BA32" i="26"/>
  <c r="BA33" i="26"/>
  <c r="BA34" i="26"/>
  <c r="BA35" i="26"/>
  <c r="BA36" i="26"/>
  <c r="BA37" i="26"/>
  <c r="BA8" i="26"/>
  <c r="AZ44" i="26"/>
  <c r="AZ43" i="26"/>
  <c r="BA63" i="26"/>
  <c r="E27" i="19"/>
  <c r="AH45" i="5"/>
  <c r="AH44" i="5"/>
  <c r="AH41" i="5"/>
  <c r="AH36" i="5"/>
  <c r="AH35" i="5"/>
  <c r="AH34" i="5"/>
  <c r="AH33" i="5"/>
  <c r="AH32" i="5"/>
  <c r="E26" i="19"/>
  <c r="E25" i="19"/>
  <c r="E24" i="19"/>
  <c r="E23" i="19"/>
  <c r="E22" i="19"/>
  <c r="E21" i="19"/>
  <c r="E20" i="19"/>
  <c r="E19" i="19"/>
  <c r="E18" i="19"/>
  <c r="E17" i="19"/>
  <c r="E15" i="19"/>
  <c r="E14" i="19"/>
  <c r="E13" i="19"/>
  <c r="T44" i="26"/>
  <c r="T43" i="26"/>
  <c r="U63" i="26"/>
  <c r="E11" i="19"/>
  <c r="Q45" i="5"/>
  <c r="Q44" i="5"/>
  <c r="Q41" i="5"/>
  <c r="Q36" i="5"/>
  <c r="Q35" i="5"/>
  <c r="Q34" i="5"/>
  <c r="Q33" i="5"/>
  <c r="Q32" i="5"/>
  <c r="Q37" i="5" s="1"/>
  <c r="Q129" i="5" s="1"/>
  <c r="E5" i="19"/>
  <c r="I40" i="26"/>
  <c r="I63" i="26" s="1"/>
  <c r="H43" i="26"/>
  <c r="K45" i="5"/>
  <c r="K44" i="5"/>
  <c r="K41" i="5"/>
  <c r="K36" i="5"/>
  <c r="K35" i="5"/>
  <c r="K34" i="5"/>
  <c r="K33" i="5"/>
  <c r="K32" i="5"/>
  <c r="K37" i="5" l="1"/>
  <c r="K129" i="5" s="1"/>
  <c r="U61" i="26"/>
  <c r="I61" i="26"/>
  <c r="BA61" i="26"/>
  <c r="BA62" i="26" s="1"/>
  <c r="BA64" i="26" s="1"/>
  <c r="AH43" i="5" s="1"/>
  <c r="BA39" i="26"/>
  <c r="U39" i="26"/>
  <c r="I39" i="26"/>
  <c r="U41" i="26"/>
  <c r="Q42" i="5" s="1"/>
  <c r="AH37" i="5"/>
  <c r="AH129" i="5" s="1"/>
  <c r="U62" i="26"/>
  <c r="U64" i="26" s="1"/>
  <c r="Q43" i="5" s="1"/>
  <c r="I62" i="26"/>
  <c r="I64" i="26" s="1"/>
  <c r="K43" i="5" s="1"/>
  <c r="I41" i="26"/>
  <c r="K42" i="5" s="1"/>
  <c r="E12" i="19"/>
  <c r="E10" i="19"/>
  <c r="E9" i="19"/>
  <c r="E8" i="19"/>
  <c r="E7" i="19"/>
  <c r="E4" i="19"/>
  <c r="E3" i="19"/>
  <c r="BA41" i="26" l="1"/>
  <c r="AH42" i="5" s="1"/>
  <c r="AH46" i="5" s="1"/>
  <c r="AH130" i="5" s="1"/>
  <c r="Q46" i="5"/>
  <c r="Q130" i="5" s="1"/>
  <c r="K46" i="5"/>
  <c r="K130" i="5" s="1"/>
  <c r="W26" i="5"/>
  <c r="W22" i="5"/>
  <c r="W45" i="5"/>
  <c r="W44" i="5"/>
  <c r="W41" i="5"/>
  <c r="W36" i="5"/>
  <c r="W35" i="5"/>
  <c r="W34" i="5"/>
  <c r="W33" i="5"/>
  <c r="W32" i="5"/>
  <c r="X22" i="5"/>
  <c r="X26" i="5"/>
  <c r="X32" i="5"/>
  <c r="X33" i="5"/>
  <c r="X34" i="5"/>
  <c r="X35" i="5"/>
  <c r="X36" i="5"/>
  <c r="X41" i="5"/>
  <c r="X44" i="5"/>
  <c r="X45" i="5"/>
  <c r="W37" i="5" l="1"/>
  <c r="W129" i="5" s="1"/>
  <c r="X37" i="5"/>
  <c r="X129" i="5" s="1"/>
  <c r="W46" i="5"/>
  <c r="W130" i="5" s="1"/>
  <c r="I13" i="5"/>
  <c r="N20" i="5" l="1"/>
  <c r="L20" i="5"/>
  <c r="K20" i="5"/>
  <c r="K28" i="5" s="1"/>
  <c r="K69" i="5" s="1"/>
  <c r="K70" i="5" s="1"/>
  <c r="AH20" i="5"/>
  <c r="AH28" i="5" s="1"/>
  <c r="Q20" i="5"/>
  <c r="Q28" i="5" s="1"/>
  <c r="K56" i="5"/>
  <c r="X20" i="5"/>
  <c r="X28" i="5" s="1"/>
  <c r="X54" i="5" s="1"/>
  <c r="W20" i="5"/>
  <c r="W28" i="5" s="1"/>
  <c r="W89" i="5" s="1"/>
  <c r="AY40" i="26"/>
  <c r="AY63" i="26" s="1"/>
  <c r="AG20" i="5"/>
  <c r="AG28" i="5" s="1"/>
  <c r="AG45" i="5"/>
  <c r="AG44" i="5"/>
  <c r="AG41" i="5"/>
  <c r="AG36" i="5"/>
  <c r="AG35" i="5"/>
  <c r="AG34" i="5"/>
  <c r="AG33" i="5"/>
  <c r="AG32" i="5"/>
  <c r="AW40" i="26"/>
  <c r="AW63" i="26" s="1"/>
  <c r="AF45" i="5"/>
  <c r="AF44" i="5"/>
  <c r="AF41" i="5"/>
  <c r="AF36" i="5"/>
  <c r="AF35" i="5"/>
  <c r="AF34" i="5"/>
  <c r="AF33" i="5"/>
  <c r="AF32" i="5"/>
  <c r="AF20" i="5"/>
  <c r="AF28" i="5" s="1"/>
  <c r="AU40" i="26"/>
  <c r="AU63" i="26" s="1"/>
  <c r="AE45" i="5"/>
  <c r="AE44" i="5"/>
  <c r="AE41" i="5"/>
  <c r="AE36" i="5"/>
  <c r="AE35" i="5"/>
  <c r="AE34" i="5"/>
  <c r="AE33" i="5"/>
  <c r="AE32" i="5"/>
  <c r="AE26" i="5"/>
  <c r="AE20" i="5"/>
  <c r="AY47" i="26"/>
  <c r="AY48" i="26"/>
  <c r="AY49" i="26"/>
  <c r="AY50" i="26"/>
  <c r="AY51" i="26"/>
  <c r="AY52" i="26"/>
  <c r="AY53" i="26"/>
  <c r="AY54" i="26"/>
  <c r="AY55" i="26"/>
  <c r="AY46" i="26"/>
  <c r="AW47" i="26"/>
  <c r="AW48" i="26"/>
  <c r="AW49" i="26"/>
  <c r="AW50" i="26"/>
  <c r="AW51" i="26"/>
  <c r="AW52" i="26"/>
  <c r="AW53" i="26"/>
  <c r="AW54" i="26"/>
  <c r="AW55" i="26"/>
  <c r="AW46" i="26"/>
  <c r="AU47" i="26"/>
  <c r="AU48" i="26"/>
  <c r="AU49" i="26"/>
  <c r="AU50" i="26"/>
  <c r="AU51" i="26"/>
  <c r="AU52" i="26"/>
  <c r="AU53" i="26"/>
  <c r="AU54" i="26"/>
  <c r="AU55" i="26"/>
  <c r="AU46" i="26"/>
  <c r="AS47" i="26"/>
  <c r="AS48" i="26"/>
  <c r="AS49" i="26"/>
  <c r="AS50" i="26"/>
  <c r="AS51" i="26"/>
  <c r="AS52" i="26"/>
  <c r="AS53" i="26"/>
  <c r="AS54" i="26"/>
  <c r="AS55" i="26"/>
  <c r="AS46" i="26"/>
  <c r="AY9" i="26"/>
  <c r="AY10" i="26"/>
  <c r="AY11" i="26"/>
  <c r="AY12" i="26"/>
  <c r="AY13" i="26"/>
  <c r="AY14" i="26"/>
  <c r="AY15" i="26"/>
  <c r="AY16" i="26"/>
  <c r="AY17" i="26"/>
  <c r="AY18" i="26"/>
  <c r="AY19" i="26"/>
  <c r="AY20" i="26"/>
  <c r="AY21" i="26"/>
  <c r="AY22" i="26"/>
  <c r="AY23" i="26"/>
  <c r="AY24" i="26"/>
  <c r="AY25" i="26"/>
  <c r="AY26" i="26"/>
  <c r="AY27" i="26"/>
  <c r="AY28" i="26"/>
  <c r="AY29" i="26"/>
  <c r="AY30" i="26"/>
  <c r="AY31" i="26"/>
  <c r="AY32" i="26"/>
  <c r="AY33" i="26"/>
  <c r="AY34" i="26"/>
  <c r="AY35" i="26"/>
  <c r="AY36" i="26"/>
  <c r="AY37" i="26"/>
  <c r="AY8" i="26"/>
  <c r="AW9" i="26"/>
  <c r="AW10" i="26"/>
  <c r="AW11" i="26"/>
  <c r="AW12" i="26"/>
  <c r="AW13" i="26"/>
  <c r="AW14" i="26"/>
  <c r="AW15" i="26"/>
  <c r="AW16" i="26"/>
  <c r="AW17" i="26"/>
  <c r="AW18" i="26"/>
  <c r="AW19" i="26"/>
  <c r="AW20" i="26"/>
  <c r="AW21" i="26"/>
  <c r="AW22" i="26"/>
  <c r="AW23" i="26"/>
  <c r="AW24" i="26"/>
  <c r="AW25" i="26"/>
  <c r="AW26" i="26"/>
  <c r="AW27" i="26"/>
  <c r="AW28" i="26"/>
  <c r="AW29" i="26"/>
  <c r="AW30" i="26"/>
  <c r="AW31" i="26"/>
  <c r="AW32" i="26"/>
  <c r="AW33" i="26"/>
  <c r="AW34" i="26"/>
  <c r="AW35" i="26"/>
  <c r="AW36" i="26"/>
  <c r="AW37" i="26"/>
  <c r="AW8" i="26"/>
  <c r="AU9" i="26"/>
  <c r="AU10" i="26"/>
  <c r="AU11" i="26"/>
  <c r="AU12" i="26"/>
  <c r="AU13" i="26"/>
  <c r="AU14" i="26"/>
  <c r="AU15" i="26"/>
  <c r="AU16" i="26"/>
  <c r="AU17" i="26"/>
  <c r="AU18" i="26"/>
  <c r="AU19" i="26"/>
  <c r="AU20" i="26"/>
  <c r="AU21" i="26"/>
  <c r="AU22" i="26"/>
  <c r="AU23" i="26"/>
  <c r="AU24" i="26"/>
  <c r="AU25" i="26"/>
  <c r="AU26" i="26"/>
  <c r="AU27" i="26"/>
  <c r="AU28" i="26"/>
  <c r="AU29" i="26"/>
  <c r="AU30" i="26"/>
  <c r="AU31" i="26"/>
  <c r="AU32" i="26"/>
  <c r="AU33" i="26"/>
  <c r="AU34" i="26"/>
  <c r="AU35" i="26"/>
  <c r="AU36" i="26"/>
  <c r="AU37" i="26"/>
  <c r="AU8" i="26"/>
  <c r="AS40" i="26"/>
  <c r="AS63" i="26" s="1"/>
  <c r="AS9" i="26"/>
  <c r="AS10" i="26"/>
  <c r="AS11" i="26"/>
  <c r="AS12" i="26"/>
  <c r="AS13" i="26"/>
  <c r="AS14" i="26"/>
  <c r="AS15" i="26"/>
  <c r="AS16" i="26"/>
  <c r="AS17" i="26"/>
  <c r="AS18" i="26"/>
  <c r="AS19" i="26"/>
  <c r="AS20" i="26"/>
  <c r="AS21" i="26"/>
  <c r="AS22" i="26"/>
  <c r="AS23" i="26"/>
  <c r="AS24" i="26"/>
  <c r="AS25" i="26"/>
  <c r="AS26" i="26"/>
  <c r="AS27" i="26"/>
  <c r="AS28" i="26"/>
  <c r="AS29" i="26"/>
  <c r="AS30" i="26"/>
  <c r="AS31" i="26"/>
  <c r="AS32" i="26"/>
  <c r="AS33" i="26"/>
  <c r="AS34" i="26"/>
  <c r="AS35" i="26"/>
  <c r="AS36" i="26"/>
  <c r="AS37" i="26"/>
  <c r="AS8" i="26"/>
  <c r="AD45" i="5"/>
  <c r="AD44" i="5"/>
  <c r="AD41" i="5"/>
  <c r="AD36" i="5"/>
  <c r="AD35" i="5"/>
  <c r="AD34" i="5"/>
  <c r="AD33" i="5"/>
  <c r="AD32" i="5"/>
  <c r="AD26" i="5"/>
  <c r="AD20" i="5"/>
  <c r="AQ47" i="26"/>
  <c r="AQ48" i="26"/>
  <c r="AQ49" i="26"/>
  <c r="AQ50" i="26"/>
  <c r="AQ51" i="26"/>
  <c r="AQ52" i="26"/>
  <c r="AQ53" i="26"/>
  <c r="AQ54" i="26"/>
  <c r="AQ55" i="26"/>
  <c r="AQ46" i="26"/>
  <c r="AQ40" i="26"/>
  <c r="AQ63" i="26" s="1"/>
  <c r="AQ9" i="26"/>
  <c r="AQ10" i="26"/>
  <c r="AQ11" i="26"/>
  <c r="AQ12" i="26"/>
  <c r="AQ13" i="26"/>
  <c r="AQ14" i="26"/>
  <c r="AQ15" i="26"/>
  <c r="AQ16" i="26"/>
  <c r="AQ17" i="26"/>
  <c r="AQ18" i="26"/>
  <c r="AQ19" i="26"/>
  <c r="AQ20" i="26"/>
  <c r="AQ21" i="26"/>
  <c r="AQ22" i="26"/>
  <c r="AQ23" i="26"/>
  <c r="AQ24" i="26"/>
  <c r="AQ25" i="26"/>
  <c r="AQ26" i="26"/>
  <c r="AQ27" i="26"/>
  <c r="AQ28" i="26"/>
  <c r="AQ29" i="26"/>
  <c r="AQ30" i="26"/>
  <c r="AQ31" i="26"/>
  <c r="AQ32" i="26"/>
  <c r="AQ33" i="26"/>
  <c r="AQ34" i="26"/>
  <c r="AQ35" i="26"/>
  <c r="AQ36" i="26"/>
  <c r="AQ37" i="26"/>
  <c r="AQ8" i="26"/>
  <c r="AC45" i="5"/>
  <c r="AC44" i="5"/>
  <c r="AC41" i="5"/>
  <c r="AC36" i="5"/>
  <c r="AC35" i="5"/>
  <c r="AC34" i="5"/>
  <c r="AC33" i="5"/>
  <c r="AC32" i="5"/>
  <c r="AC26" i="5"/>
  <c r="AC20" i="5"/>
  <c r="AO47" i="26"/>
  <c r="AO48" i="26"/>
  <c r="AO49" i="26"/>
  <c r="AO50" i="26"/>
  <c r="AO51" i="26"/>
  <c r="AO52" i="26"/>
  <c r="AO53" i="26"/>
  <c r="AO54" i="26"/>
  <c r="AO55" i="26"/>
  <c r="AO46" i="26"/>
  <c r="AO40" i="26"/>
  <c r="AO63" i="26" s="1"/>
  <c r="AO9" i="26"/>
  <c r="AO10" i="26"/>
  <c r="AO11" i="26"/>
  <c r="AO12" i="26"/>
  <c r="AO13" i="26"/>
  <c r="AO14" i="26"/>
  <c r="AO15" i="26"/>
  <c r="AO16" i="26"/>
  <c r="AO17" i="26"/>
  <c r="AO18" i="26"/>
  <c r="AO19" i="26"/>
  <c r="AO20" i="26"/>
  <c r="AO21" i="26"/>
  <c r="AO22" i="26"/>
  <c r="AO23" i="26"/>
  <c r="AO24" i="26"/>
  <c r="AO25" i="26"/>
  <c r="AO26" i="26"/>
  <c r="AO27" i="26"/>
  <c r="AO28" i="26"/>
  <c r="AO29" i="26"/>
  <c r="AO30" i="26"/>
  <c r="AO31" i="26"/>
  <c r="AO32" i="26"/>
  <c r="AO33" i="26"/>
  <c r="AO34" i="26"/>
  <c r="AO35" i="26"/>
  <c r="AO36" i="26"/>
  <c r="AO37" i="26"/>
  <c r="AO8" i="26"/>
  <c r="AB45" i="5"/>
  <c r="AB44" i="5"/>
  <c r="AB41" i="5"/>
  <c r="AB36" i="5"/>
  <c r="AB35" i="5"/>
  <c r="AB34" i="5"/>
  <c r="AB33" i="5"/>
  <c r="AB32" i="5"/>
  <c r="AB26" i="5"/>
  <c r="AB20" i="5"/>
  <c r="AM47" i="26"/>
  <c r="AM48" i="26"/>
  <c r="AM49" i="26"/>
  <c r="AM50" i="26"/>
  <c r="AM51" i="26"/>
  <c r="AM52" i="26"/>
  <c r="AM53" i="26"/>
  <c r="AM54" i="26"/>
  <c r="AM55" i="26"/>
  <c r="AM46" i="26"/>
  <c r="AM40" i="26"/>
  <c r="AM63" i="26" s="1"/>
  <c r="AM9" i="26"/>
  <c r="AM10" i="26"/>
  <c r="AM11" i="26"/>
  <c r="AM12" i="26"/>
  <c r="AM13" i="26"/>
  <c r="AM14" i="26"/>
  <c r="AM15" i="26"/>
  <c r="AM16" i="26"/>
  <c r="AM17" i="26"/>
  <c r="AM18" i="26"/>
  <c r="AM19" i="26"/>
  <c r="AM20" i="26"/>
  <c r="AM21" i="26"/>
  <c r="AM22" i="26"/>
  <c r="AM23" i="26"/>
  <c r="AM24" i="26"/>
  <c r="AM25" i="26"/>
  <c r="AM26" i="26"/>
  <c r="AM27" i="26"/>
  <c r="AM28" i="26"/>
  <c r="AM29" i="26"/>
  <c r="AM30" i="26"/>
  <c r="AM31" i="26"/>
  <c r="AM32" i="26"/>
  <c r="AM33" i="26"/>
  <c r="AM34" i="26"/>
  <c r="AM35" i="26"/>
  <c r="AM36" i="26"/>
  <c r="AM37" i="26"/>
  <c r="AM8" i="26"/>
  <c r="AA45" i="5"/>
  <c r="AA44" i="5"/>
  <c r="AA41" i="5"/>
  <c r="AA36" i="5"/>
  <c r="AA35" i="5"/>
  <c r="AA34" i="5"/>
  <c r="AA33" i="5"/>
  <c r="AA32" i="5"/>
  <c r="AA26" i="5"/>
  <c r="AA20" i="5"/>
  <c r="AK47" i="26"/>
  <c r="AK48" i="26"/>
  <c r="AK49" i="26"/>
  <c r="AK50" i="26"/>
  <c r="AK51" i="26"/>
  <c r="AK52" i="26"/>
  <c r="AK53" i="26"/>
  <c r="AK54" i="26"/>
  <c r="AK55" i="26"/>
  <c r="AK46" i="26"/>
  <c r="AK40" i="26"/>
  <c r="AK63" i="26" s="1"/>
  <c r="AK9" i="26"/>
  <c r="AK10" i="26"/>
  <c r="AK11" i="26"/>
  <c r="AK12" i="26"/>
  <c r="AK13" i="26"/>
  <c r="AK14" i="26"/>
  <c r="AK15" i="26"/>
  <c r="AK16" i="26"/>
  <c r="AK17" i="26"/>
  <c r="AK18" i="26"/>
  <c r="AK19" i="26"/>
  <c r="AK20" i="26"/>
  <c r="AK21" i="26"/>
  <c r="AK22" i="26"/>
  <c r="AK23" i="26"/>
  <c r="AK24" i="26"/>
  <c r="AK25" i="26"/>
  <c r="AK26" i="26"/>
  <c r="AK27" i="26"/>
  <c r="AK28" i="26"/>
  <c r="AK29" i="26"/>
  <c r="AK30" i="26"/>
  <c r="AK31" i="26"/>
  <c r="AK32" i="26"/>
  <c r="AK33" i="26"/>
  <c r="AK34" i="26"/>
  <c r="AK35" i="26"/>
  <c r="AK36" i="26"/>
  <c r="AK37" i="26"/>
  <c r="AK8" i="26"/>
  <c r="Z45" i="5"/>
  <c r="Z44" i="5"/>
  <c r="Z41" i="5"/>
  <c r="Z36" i="5"/>
  <c r="Z35" i="5"/>
  <c r="Z34" i="5"/>
  <c r="Z33" i="5"/>
  <c r="Z32" i="5"/>
  <c r="Z26" i="5"/>
  <c r="Z20" i="5"/>
  <c r="AI47" i="26"/>
  <c r="AI48" i="26"/>
  <c r="AI49" i="26"/>
  <c r="AI50" i="26"/>
  <c r="AI51" i="26"/>
  <c r="AI52" i="26"/>
  <c r="AI53" i="26"/>
  <c r="AI54" i="26"/>
  <c r="AI55" i="26"/>
  <c r="AI46" i="26"/>
  <c r="AI40" i="26"/>
  <c r="AI63" i="26" s="1"/>
  <c r="AI9" i="26"/>
  <c r="AI10" i="26"/>
  <c r="AI11" i="26"/>
  <c r="AI12" i="26"/>
  <c r="AI13" i="26"/>
  <c r="AI14" i="26"/>
  <c r="AI15" i="26"/>
  <c r="AI16" i="26"/>
  <c r="AI17" i="26"/>
  <c r="AI18" i="26"/>
  <c r="AI19" i="26"/>
  <c r="AI20" i="26"/>
  <c r="AI21" i="26"/>
  <c r="AI22" i="26"/>
  <c r="AI23" i="26"/>
  <c r="AI24" i="26"/>
  <c r="AI25" i="26"/>
  <c r="AI26" i="26"/>
  <c r="AI27" i="26"/>
  <c r="AI28" i="26"/>
  <c r="AI29" i="26"/>
  <c r="AI30" i="26"/>
  <c r="AI31" i="26"/>
  <c r="AI32" i="26"/>
  <c r="AI33" i="26"/>
  <c r="AI34" i="26"/>
  <c r="AI35" i="26"/>
  <c r="AI36" i="26"/>
  <c r="AI37" i="26"/>
  <c r="AI8" i="26"/>
  <c r="Y45" i="5"/>
  <c r="Y44" i="5"/>
  <c r="Y41" i="5"/>
  <c r="Y36" i="5"/>
  <c r="Y35" i="5"/>
  <c r="Y34" i="5"/>
  <c r="Y33" i="5"/>
  <c r="Y32" i="5"/>
  <c r="Y26" i="5"/>
  <c r="Y22" i="5"/>
  <c r="Y20" i="5"/>
  <c r="AG47" i="26"/>
  <c r="AG48" i="26"/>
  <c r="AG49" i="26"/>
  <c r="AG50" i="26"/>
  <c r="AG51" i="26"/>
  <c r="AG52" i="26"/>
  <c r="AG53" i="26"/>
  <c r="AG54" i="26"/>
  <c r="AG55" i="26"/>
  <c r="AG46" i="26"/>
  <c r="AG40" i="26"/>
  <c r="AG63" i="26" s="1"/>
  <c r="AG9" i="26"/>
  <c r="AG10" i="26"/>
  <c r="AG11" i="26"/>
  <c r="AG12" i="26"/>
  <c r="AG13" i="26"/>
  <c r="AG14" i="26"/>
  <c r="AG15" i="26"/>
  <c r="AG16" i="26"/>
  <c r="AG17" i="26"/>
  <c r="AG18" i="26"/>
  <c r="AG19" i="26"/>
  <c r="AG20" i="26"/>
  <c r="AG21" i="26"/>
  <c r="AG22" i="26"/>
  <c r="AG23" i="26"/>
  <c r="AG24" i="26"/>
  <c r="AG25" i="26"/>
  <c r="AG26" i="26"/>
  <c r="AG27" i="26"/>
  <c r="AG28" i="26"/>
  <c r="AG29" i="26"/>
  <c r="AG30" i="26"/>
  <c r="AG31" i="26"/>
  <c r="AG32" i="26"/>
  <c r="AG33" i="26"/>
  <c r="AG34" i="26"/>
  <c r="AG35" i="26"/>
  <c r="AG36" i="26"/>
  <c r="AG37" i="26"/>
  <c r="AG8" i="26"/>
  <c r="AE47" i="26"/>
  <c r="AE48" i="26"/>
  <c r="AE49" i="26"/>
  <c r="AE50" i="26"/>
  <c r="AE51" i="26"/>
  <c r="AE52" i="26"/>
  <c r="AE53" i="26"/>
  <c r="AE54" i="26"/>
  <c r="AE55" i="26"/>
  <c r="AE46" i="26"/>
  <c r="AE40" i="26"/>
  <c r="AE9" i="26"/>
  <c r="AE10" i="26"/>
  <c r="AE11" i="26"/>
  <c r="AE12" i="26"/>
  <c r="AE13" i="26"/>
  <c r="AE14" i="26"/>
  <c r="AE15" i="26"/>
  <c r="AE16" i="26"/>
  <c r="AE17" i="26"/>
  <c r="AE18" i="26"/>
  <c r="AE19" i="26"/>
  <c r="AE20" i="26"/>
  <c r="AE21" i="26"/>
  <c r="AE22" i="26"/>
  <c r="AE23" i="26"/>
  <c r="AE24" i="26"/>
  <c r="AE25" i="26"/>
  <c r="AE26" i="26"/>
  <c r="AE27" i="26"/>
  <c r="AE28" i="26"/>
  <c r="AE29" i="26"/>
  <c r="AE30" i="26"/>
  <c r="AE31" i="26"/>
  <c r="AE32" i="26"/>
  <c r="AE33" i="26"/>
  <c r="AE34" i="26"/>
  <c r="AE35" i="26"/>
  <c r="AE36" i="26"/>
  <c r="AE37" i="26"/>
  <c r="AE8" i="26"/>
  <c r="V45" i="5"/>
  <c r="V44" i="5"/>
  <c r="V41" i="5"/>
  <c r="V36" i="5"/>
  <c r="V35" i="5"/>
  <c r="V34" i="5"/>
  <c r="V33" i="5"/>
  <c r="V32" i="5"/>
  <c r="V26" i="5"/>
  <c r="V22" i="5"/>
  <c r="V20" i="5"/>
  <c r="AC47" i="26"/>
  <c r="AC48" i="26"/>
  <c r="AC49" i="26"/>
  <c r="AC50" i="26"/>
  <c r="AC51" i="26"/>
  <c r="AC52" i="26"/>
  <c r="AC53" i="26"/>
  <c r="AC54" i="26"/>
  <c r="AC55" i="26"/>
  <c r="AC46" i="26"/>
  <c r="AC40" i="26"/>
  <c r="AC63" i="26" s="1"/>
  <c r="AC9" i="26"/>
  <c r="AC10" i="26"/>
  <c r="AC11" i="26"/>
  <c r="AC12" i="26"/>
  <c r="AC13" i="26"/>
  <c r="AC14" i="26"/>
  <c r="AC15" i="26"/>
  <c r="AC16" i="26"/>
  <c r="AC17" i="26"/>
  <c r="AC18" i="26"/>
  <c r="AC19" i="26"/>
  <c r="AC20" i="26"/>
  <c r="AC21" i="26"/>
  <c r="AC22" i="26"/>
  <c r="AC23" i="26"/>
  <c r="AC24" i="26"/>
  <c r="AC25" i="26"/>
  <c r="AC26" i="26"/>
  <c r="AC27" i="26"/>
  <c r="AC28" i="26"/>
  <c r="AC29" i="26"/>
  <c r="AC30" i="26"/>
  <c r="AC31" i="26"/>
  <c r="AC32" i="26"/>
  <c r="AC33" i="26"/>
  <c r="AC34" i="26"/>
  <c r="AC35" i="26"/>
  <c r="AC36" i="26"/>
  <c r="AC37" i="26"/>
  <c r="AC8" i="26"/>
  <c r="U26" i="5"/>
  <c r="U22" i="5"/>
  <c r="U20" i="5"/>
  <c r="U45" i="5"/>
  <c r="U44" i="5"/>
  <c r="U41" i="5"/>
  <c r="U36" i="5"/>
  <c r="U35" i="5"/>
  <c r="U34" i="5"/>
  <c r="U33" i="5"/>
  <c r="U32" i="5"/>
  <c r="AA47" i="26"/>
  <c r="AA48" i="26"/>
  <c r="AA49" i="26"/>
  <c r="AA50" i="26"/>
  <c r="AA51" i="26"/>
  <c r="AA52" i="26"/>
  <c r="AA53" i="26"/>
  <c r="AA54" i="26"/>
  <c r="AA55" i="26"/>
  <c r="AA46" i="26"/>
  <c r="AA40" i="26"/>
  <c r="AA9" i="26"/>
  <c r="AA10" i="26"/>
  <c r="AA11" i="26"/>
  <c r="AA12" i="26"/>
  <c r="AA13" i="26"/>
  <c r="AA14" i="26"/>
  <c r="AA15" i="26"/>
  <c r="AA16" i="26"/>
  <c r="AA17" i="26"/>
  <c r="AA18" i="26"/>
  <c r="AA19" i="26"/>
  <c r="AA20" i="26"/>
  <c r="AA21" i="26"/>
  <c r="AA22" i="26"/>
  <c r="AA23" i="26"/>
  <c r="AA24" i="26"/>
  <c r="AA25" i="26"/>
  <c r="AA26" i="26"/>
  <c r="AA27" i="26"/>
  <c r="AA28" i="26"/>
  <c r="AA29" i="26"/>
  <c r="AA30" i="26"/>
  <c r="AA31" i="26"/>
  <c r="AA32" i="26"/>
  <c r="AA33" i="26"/>
  <c r="AA34" i="26"/>
  <c r="AA35" i="26"/>
  <c r="AA36" i="26"/>
  <c r="AA37" i="26"/>
  <c r="AA8" i="26"/>
  <c r="T45" i="5"/>
  <c r="T44" i="5"/>
  <c r="T41" i="5"/>
  <c r="T36" i="5"/>
  <c r="T35" i="5"/>
  <c r="T34" i="5"/>
  <c r="T33" i="5"/>
  <c r="T32" i="5"/>
  <c r="T26" i="5"/>
  <c r="T22" i="5"/>
  <c r="T20" i="5"/>
  <c r="Y47" i="26"/>
  <c r="Y48" i="26"/>
  <c r="Y49" i="26"/>
  <c r="Y50" i="26"/>
  <c r="Y51" i="26"/>
  <c r="Y52" i="26"/>
  <c r="Y53" i="26"/>
  <c r="Y54" i="26"/>
  <c r="Y55" i="26"/>
  <c r="Y46" i="26"/>
  <c r="Y40" i="26"/>
  <c r="Y63" i="26" s="1"/>
  <c r="Y9" i="26"/>
  <c r="Y10" i="26"/>
  <c r="Y11" i="26"/>
  <c r="Y12" i="26"/>
  <c r="Y13" i="26"/>
  <c r="Y14" i="26"/>
  <c r="Y15" i="26"/>
  <c r="Y16" i="26"/>
  <c r="Y17" i="26"/>
  <c r="Y18" i="26"/>
  <c r="Y19" i="26"/>
  <c r="Y20" i="26"/>
  <c r="Y21" i="26"/>
  <c r="Y22" i="26"/>
  <c r="Y23" i="26"/>
  <c r="Y24" i="26"/>
  <c r="Y25" i="26"/>
  <c r="Y26" i="26"/>
  <c r="Y27" i="26"/>
  <c r="Y28" i="26"/>
  <c r="Y29" i="26"/>
  <c r="Y30" i="26"/>
  <c r="Y31" i="26"/>
  <c r="Y32" i="26"/>
  <c r="Y33" i="26"/>
  <c r="Y34" i="26"/>
  <c r="Y35" i="26"/>
  <c r="Y36" i="26"/>
  <c r="Y37" i="26"/>
  <c r="Y8" i="26"/>
  <c r="S26" i="5"/>
  <c r="K75" i="5" l="1"/>
  <c r="K55" i="5"/>
  <c r="K58" i="5"/>
  <c r="K87" i="5"/>
  <c r="K89" i="5"/>
  <c r="K51" i="5"/>
  <c r="K85" i="5"/>
  <c r="K76" i="5"/>
  <c r="K53" i="5"/>
  <c r="K84" i="5"/>
  <c r="K57" i="5"/>
  <c r="K88" i="5"/>
  <c r="K90" i="5" s="1"/>
  <c r="X75" i="5"/>
  <c r="K77" i="5"/>
  <c r="K80" i="5"/>
  <c r="K52" i="5"/>
  <c r="K86" i="5"/>
  <c r="AS61" i="26"/>
  <c r="Y61" i="26"/>
  <c r="AC61" i="26"/>
  <c r="AC62" i="26" s="1"/>
  <c r="AC64" i="26" s="1"/>
  <c r="U43" i="5" s="1"/>
  <c r="AK61" i="26"/>
  <c r="AK62" i="26" s="1"/>
  <c r="AK64" i="26" s="1"/>
  <c r="Z43" i="5" s="1"/>
  <c r="AA61" i="26"/>
  <c r="AA62" i="26" s="1"/>
  <c r="AM39" i="26"/>
  <c r="AU39" i="26"/>
  <c r="AY39" i="26"/>
  <c r="AY41" i="26" s="1"/>
  <c r="AG42" i="5" s="1"/>
  <c r="AU61" i="26"/>
  <c r="AU62" i="26" s="1"/>
  <c r="AU64" i="26" s="1"/>
  <c r="AY61" i="26"/>
  <c r="Y39" i="26"/>
  <c r="Y41" i="26" s="1"/>
  <c r="S42" i="5" s="1"/>
  <c r="AA39" i="26"/>
  <c r="AA41" i="26" s="1"/>
  <c r="T42" i="5" s="1"/>
  <c r="AC39" i="26"/>
  <c r="AC41" i="26" s="1"/>
  <c r="U42" i="5" s="1"/>
  <c r="AE39" i="26"/>
  <c r="AG61" i="26"/>
  <c r="AG62" i="26" s="1"/>
  <c r="AG64" i="26" s="1"/>
  <c r="X43" i="5" s="1"/>
  <c r="AI61" i="26"/>
  <c r="AI62" i="26" s="1"/>
  <c r="AI64" i="26" s="1"/>
  <c r="Y43" i="5" s="1"/>
  <c r="AK39" i="26"/>
  <c r="AK41" i="26" s="1"/>
  <c r="Z42" i="5" s="1"/>
  <c r="AQ61" i="26"/>
  <c r="AS39" i="26"/>
  <c r="AS41" i="26" s="1"/>
  <c r="AD42" i="5" s="1"/>
  <c r="AG39" i="26"/>
  <c r="AG41" i="26" s="1"/>
  <c r="X42" i="5" s="1"/>
  <c r="AI39" i="26"/>
  <c r="AI41" i="26" s="1"/>
  <c r="Y42" i="5" s="1"/>
  <c r="AO61" i="26"/>
  <c r="AQ39" i="26"/>
  <c r="AQ41" i="26" s="1"/>
  <c r="AC42" i="5" s="1"/>
  <c r="AW39" i="26"/>
  <c r="AW41" i="26" s="1"/>
  <c r="AF42" i="5" s="1"/>
  <c r="AS62" i="26"/>
  <c r="AS64" i="26" s="1"/>
  <c r="AD43" i="5" s="1"/>
  <c r="AW61" i="26"/>
  <c r="AE61" i="26"/>
  <c r="AE62" i="26" s="1"/>
  <c r="AM61" i="26"/>
  <c r="AM62" i="26" s="1"/>
  <c r="AM64" i="26" s="1"/>
  <c r="AA43" i="5" s="1"/>
  <c r="AO39" i="26"/>
  <c r="AO41" i="26" s="1"/>
  <c r="AB42" i="5" s="1"/>
  <c r="X80" i="5"/>
  <c r="X77" i="5"/>
  <c r="W76" i="5"/>
  <c r="X128" i="5"/>
  <c r="X79" i="5"/>
  <c r="X76" i="5"/>
  <c r="X84" i="5"/>
  <c r="X56" i="5"/>
  <c r="X69" i="5"/>
  <c r="X78" i="5"/>
  <c r="X57" i="5"/>
  <c r="X55" i="5"/>
  <c r="W62" i="5"/>
  <c r="X52" i="5"/>
  <c r="X86" i="5"/>
  <c r="X89" i="5"/>
  <c r="X87" i="5"/>
  <c r="Q128" i="5"/>
  <c r="Q56" i="5"/>
  <c r="Q85" i="5"/>
  <c r="Q69" i="5"/>
  <c r="Q70" i="5" s="1"/>
  <c r="Q54" i="5"/>
  <c r="Q87" i="5"/>
  <c r="Q80" i="5"/>
  <c r="Q51" i="5"/>
  <c r="Q57" i="5"/>
  <c r="Q55" i="5"/>
  <c r="Q79" i="5"/>
  <c r="Q76" i="5"/>
  <c r="Q58" i="5"/>
  <c r="Q78" i="5"/>
  <c r="Q89" i="5"/>
  <c r="Q75" i="5"/>
  <c r="Q53" i="5"/>
  <c r="Q84" i="5"/>
  <c r="Q52" i="5"/>
  <c r="Q62" i="5"/>
  <c r="Q86" i="5"/>
  <c r="Q77" i="5"/>
  <c r="Q88" i="5"/>
  <c r="W80" i="5"/>
  <c r="K78" i="5"/>
  <c r="K81" i="5" s="1"/>
  <c r="K98" i="5" s="1"/>
  <c r="K128" i="5"/>
  <c r="K54" i="5"/>
  <c r="K79" i="5"/>
  <c r="K62" i="5"/>
  <c r="AH128" i="5"/>
  <c r="AH79" i="5"/>
  <c r="AH56" i="5"/>
  <c r="AH75" i="5"/>
  <c r="AH52" i="5"/>
  <c r="AH89" i="5"/>
  <c r="AH51" i="5"/>
  <c r="AH85" i="5"/>
  <c r="AH62" i="5"/>
  <c r="AH57" i="5"/>
  <c r="AH86" i="5"/>
  <c r="AH77" i="5"/>
  <c r="AH55" i="5"/>
  <c r="AH69" i="5"/>
  <c r="AH70" i="5" s="1"/>
  <c r="AH54" i="5"/>
  <c r="AH87" i="5"/>
  <c r="AH78" i="5"/>
  <c r="AH76" i="5"/>
  <c r="AH58" i="5"/>
  <c r="AH84" i="5"/>
  <c r="AH90" i="5" s="1"/>
  <c r="AH91" i="5" s="1"/>
  <c r="AH53" i="5"/>
  <c r="AH80" i="5"/>
  <c r="AH88" i="5"/>
  <c r="W55" i="5"/>
  <c r="W51" i="5"/>
  <c r="W85" i="5"/>
  <c r="W79" i="5"/>
  <c r="W86" i="5"/>
  <c r="W87" i="5"/>
  <c r="W77" i="5"/>
  <c r="W88" i="5"/>
  <c r="W58" i="5"/>
  <c r="W69" i="5"/>
  <c r="W70" i="5" s="1"/>
  <c r="W84" i="5"/>
  <c r="W78" i="5"/>
  <c r="K71" i="5"/>
  <c r="K97" i="5" s="1"/>
  <c r="W75" i="5"/>
  <c r="W52" i="5"/>
  <c r="W56" i="5"/>
  <c r="W57" i="5"/>
  <c r="W54" i="5"/>
  <c r="W53" i="5"/>
  <c r="AB28" i="5"/>
  <c r="AB128" i="5" s="1"/>
  <c r="X85" i="5"/>
  <c r="X62" i="5"/>
  <c r="X58" i="5"/>
  <c r="X53" i="5"/>
  <c r="X51" i="5"/>
  <c r="X88" i="5"/>
  <c r="AF37" i="5"/>
  <c r="AF129" i="5" s="1"/>
  <c r="Z28" i="5"/>
  <c r="Z88" i="5" s="1"/>
  <c r="AD28" i="5"/>
  <c r="AD128" i="5" s="1"/>
  <c r="W128" i="5"/>
  <c r="Y37" i="5"/>
  <c r="Y129" i="5" s="1"/>
  <c r="AE28" i="5"/>
  <c r="AE84" i="5" s="1"/>
  <c r="AA37" i="5"/>
  <c r="AA129" i="5" s="1"/>
  <c r="V28" i="5"/>
  <c r="AC37" i="5"/>
  <c r="AC129" i="5" s="1"/>
  <c r="U28" i="5"/>
  <c r="U88" i="5" s="1"/>
  <c r="V37" i="5"/>
  <c r="V129" i="5" s="1"/>
  <c r="AE37" i="5"/>
  <c r="AE129" i="5" s="1"/>
  <c r="AW62" i="26"/>
  <c r="AW64" i="26" s="1"/>
  <c r="AF43" i="5" s="1"/>
  <c r="AY62" i="26"/>
  <c r="AY64" i="26" s="1"/>
  <c r="AG43" i="5" s="1"/>
  <c r="AQ62" i="26"/>
  <c r="AQ64" i="26" s="1"/>
  <c r="AC43" i="5" s="1"/>
  <c r="AM41" i="26"/>
  <c r="AA42" i="5" s="1"/>
  <c r="AD37" i="5"/>
  <c r="AD129" i="5" s="1"/>
  <c r="AG37" i="5"/>
  <c r="AG129" i="5" s="1"/>
  <c r="AB37" i="5"/>
  <c r="AB129" i="5" s="1"/>
  <c r="AC28" i="5"/>
  <c r="AC89" i="5" s="1"/>
  <c r="Z37" i="5"/>
  <c r="Z129" i="5" s="1"/>
  <c r="AA28" i="5"/>
  <c r="AA88" i="5" s="1"/>
  <c r="Y28" i="5"/>
  <c r="Y79" i="5" s="1"/>
  <c r="AG128" i="5"/>
  <c r="AG88" i="5"/>
  <c r="AG84" i="5"/>
  <c r="AG78" i="5"/>
  <c r="AG55" i="5"/>
  <c r="AG51" i="5"/>
  <c r="AG76" i="5"/>
  <c r="AG85" i="5"/>
  <c r="AG75" i="5"/>
  <c r="AG62" i="5"/>
  <c r="AG52" i="5"/>
  <c r="AG87" i="5"/>
  <c r="AG77" i="5"/>
  <c r="AG58" i="5"/>
  <c r="AG54" i="5"/>
  <c r="AG86" i="5"/>
  <c r="AG80" i="5"/>
  <c r="AG69" i="5"/>
  <c r="AG70" i="5" s="1"/>
  <c r="AG57" i="5"/>
  <c r="AG53" i="5"/>
  <c r="AG89" i="5"/>
  <c r="AG79" i="5"/>
  <c r="AG56" i="5"/>
  <c r="AF128" i="5"/>
  <c r="AF88" i="5"/>
  <c r="AF84" i="5"/>
  <c r="AF78" i="5"/>
  <c r="AF55" i="5"/>
  <c r="AF51" i="5"/>
  <c r="AF79" i="5"/>
  <c r="AF62" i="5"/>
  <c r="AF52" i="5"/>
  <c r="AF87" i="5"/>
  <c r="AF77" i="5"/>
  <c r="AF58" i="5"/>
  <c r="AF54" i="5"/>
  <c r="AF75" i="5"/>
  <c r="AF56" i="5"/>
  <c r="AF86" i="5"/>
  <c r="AF80" i="5"/>
  <c r="AF76" i="5"/>
  <c r="AF69" i="5"/>
  <c r="AF70" i="5" s="1"/>
  <c r="AF57" i="5"/>
  <c r="AF53" i="5"/>
  <c r="AF89" i="5"/>
  <c r="AF85" i="5"/>
  <c r="AE128" i="5"/>
  <c r="AE56" i="5"/>
  <c r="Y62" i="26"/>
  <c r="Y64" i="26" s="1"/>
  <c r="S43" i="5" s="1"/>
  <c r="AO62" i="26"/>
  <c r="AO64" i="26" s="1"/>
  <c r="AB43" i="5" s="1"/>
  <c r="AU41" i="26"/>
  <c r="AE41" i="26"/>
  <c r="V42" i="5" s="1"/>
  <c r="AD84" i="5"/>
  <c r="AD85" i="5"/>
  <c r="AD86" i="5"/>
  <c r="AD53" i="5"/>
  <c r="AA63" i="26"/>
  <c r="AE63" i="26"/>
  <c r="AA75" i="5"/>
  <c r="T28" i="5"/>
  <c r="T69" i="5" s="1"/>
  <c r="T70" i="5" s="1"/>
  <c r="T37" i="5"/>
  <c r="T129" i="5" s="1"/>
  <c r="U37" i="5"/>
  <c r="U129" i="5" s="1"/>
  <c r="U58" i="5"/>
  <c r="X81" i="5" l="1"/>
  <c r="X98" i="5" s="1"/>
  <c r="AD58" i="5"/>
  <c r="AE53" i="5"/>
  <c r="AB69" i="5"/>
  <c r="AB70" i="5" s="1"/>
  <c r="AD52" i="5"/>
  <c r="AE79" i="5"/>
  <c r="W71" i="5"/>
  <c r="W97" i="5" s="1"/>
  <c r="K92" i="5"/>
  <c r="K99" i="5" s="1"/>
  <c r="K91" i="5"/>
  <c r="AA54" i="5"/>
  <c r="Z56" i="5"/>
  <c r="AA79" i="5"/>
  <c r="AB87" i="5"/>
  <c r="AB75" i="5"/>
  <c r="K59" i="5"/>
  <c r="K95" i="5" s="1"/>
  <c r="AB51" i="5"/>
  <c r="X70" i="5"/>
  <c r="X71" i="5" s="1"/>
  <c r="X97" i="5" s="1"/>
  <c r="Z87" i="5"/>
  <c r="AA128" i="5"/>
  <c r="AB54" i="5"/>
  <c r="AB88" i="5"/>
  <c r="AH92" i="5"/>
  <c r="AH99" i="5" s="1"/>
  <c r="Q81" i="5"/>
  <c r="Q98" i="5" s="1"/>
  <c r="AE42" i="5"/>
  <c r="AE43" i="5"/>
  <c r="U85" i="5"/>
  <c r="AA53" i="5"/>
  <c r="AE58" i="5"/>
  <c r="AA76" i="5"/>
  <c r="AA87" i="5"/>
  <c r="AD57" i="5"/>
  <c r="AD51" i="5"/>
  <c r="AE80" i="5"/>
  <c r="AA58" i="5"/>
  <c r="AA89" i="5"/>
  <c r="AE76" i="5"/>
  <c r="AE55" i="5"/>
  <c r="W81" i="5"/>
  <c r="W98" i="5" s="1"/>
  <c r="AA80" i="5"/>
  <c r="AA78" i="5"/>
  <c r="AD80" i="5"/>
  <c r="AD78" i="5"/>
  <c r="AE85" i="5"/>
  <c r="AE62" i="5"/>
  <c r="AE88" i="5"/>
  <c r="U53" i="5"/>
  <c r="U78" i="5"/>
  <c r="U79" i="5"/>
  <c r="U80" i="5"/>
  <c r="U128" i="5"/>
  <c r="W59" i="5"/>
  <c r="W95" i="5" s="1"/>
  <c r="U89" i="5"/>
  <c r="U56" i="5"/>
  <c r="U86" i="5"/>
  <c r="Z85" i="5"/>
  <c r="AC87" i="5"/>
  <c r="U77" i="5"/>
  <c r="AA51" i="5"/>
  <c r="AE86" i="5"/>
  <c r="AE89" i="5"/>
  <c r="AE77" i="5"/>
  <c r="AE75" i="5"/>
  <c r="AE78" i="5"/>
  <c r="AH59" i="5"/>
  <c r="AH95" i="5" s="1"/>
  <c r="Q90" i="5"/>
  <c r="Q59" i="5"/>
  <c r="Q95" i="5" s="1"/>
  <c r="W90" i="5"/>
  <c r="U76" i="5"/>
  <c r="U62" i="5"/>
  <c r="U57" i="5"/>
  <c r="U51" i="5"/>
  <c r="U84" i="5"/>
  <c r="Z69" i="5"/>
  <c r="Z70" i="5" s="1"/>
  <c r="Z128" i="5"/>
  <c r="AA57" i="5"/>
  <c r="AA86" i="5"/>
  <c r="AA52" i="5"/>
  <c r="AA84" i="5"/>
  <c r="AE57" i="5"/>
  <c r="U52" i="5"/>
  <c r="U54" i="5"/>
  <c r="U87" i="5"/>
  <c r="U75" i="5"/>
  <c r="U69" i="5"/>
  <c r="U55" i="5"/>
  <c r="Z54" i="5"/>
  <c r="AA56" i="5"/>
  <c r="AA69" i="5"/>
  <c r="AA85" i="5"/>
  <c r="AA77" i="5"/>
  <c r="AA62" i="5"/>
  <c r="AA55" i="5"/>
  <c r="AE69" i="5"/>
  <c r="AE70" i="5" s="1"/>
  <c r="AE52" i="5"/>
  <c r="AE54" i="5"/>
  <c r="AE87" i="5"/>
  <c r="AE51" i="5"/>
  <c r="AH81" i="5"/>
  <c r="AH98" i="5" s="1"/>
  <c r="AH71" i="5"/>
  <c r="AH97" i="5" s="1"/>
  <c r="Q71" i="5"/>
  <c r="Q97" i="5" s="1"/>
  <c r="T62" i="5"/>
  <c r="X90" i="5"/>
  <c r="Z62" i="5"/>
  <c r="Z89" i="5"/>
  <c r="Z76" i="5"/>
  <c r="Z58" i="5"/>
  <c r="Z78" i="5"/>
  <c r="AB78" i="5"/>
  <c r="AB77" i="5"/>
  <c r="AB86" i="5"/>
  <c r="AB57" i="5"/>
  <c r="AB89" i="5"/>
  <c r="AB62" i="5"/>
  <c r="AB55" i="5"/>
  <c r="Z75" i="5"/>
  <c r="Z53" i="5"/>
  <c r="Z80" i="5"/>
  <c r="Z51" i="5"/>
  <c r="Z84" i="5"/>
  <c r="AB71" i="5"/>
  <c r="AB97" i="5" s="1"/>
  <c r="AB80" i="5"/>
  <c r="AB53" i="5"/>
  <c r="AB85" i="5"/>
  <c r="AB56" i="5"/>
  <c r="X59" i="5"/>
  <c r="X95" i="5" s="1"/>
  <c r="Z52" i="5"/>
  <c r="Z79" i="5"/>
  <c r="Z57" i="5"/>
  <c r="Z86" i="5"/>
  <c r="Z77" i="5"/>
  <c r="Z55" i="5"/>
  <c r="AB58" i="5"/>
  <c r="AB76" i="5"/>
  <c r="AB84" i="5"/>
  <c r="AB79" i="5"/>
  <c r="AB52" i="5"/>
  <c r="AD79" i="5"/>
  <c r="AD69" i="5"/>
  <c r="AD70" i="5" s="1"/>
  <c r="AD56" i="5"/>
  <c r="AD77" i="5"/>
  <c r="AD62" i="5"/>
  <c r="AD55" i="5"/>
  <c r="AD88" i="5"/>
  <c r="AD89" i="5"/>
  <c r="AD76" i="5"/>
  <c r="AD54" i="5"/>
  <c r="AD87" i="5"/>
  <c r="AD75" i="5"/>
  <c r="AC85" i="5"/>
  <c r="AC51" i="5"/>
  <c r="AC86" i="5"/>
  <c r="AC55" i="5"/>
  <c r="AC62" i="5"/>
  <c r="AC128" i="5"/>
  <c r="AE64" i="26"/>
  <c r="V43" i="5" s="1"/>
  <c r="V46" i="5" s="1"/>
  <c r="V130" i="5" s="1"/>
  <c r="AA64" i="26"/>
  <c r="T43" i="5" s="1"/>
  <c r="Y69" i="5"/>
  <c r="Y70" i="5" s="1"/>
  <c r="Y89" i="5"/>
  <c r="X46" i="5"/>
  <c r="X130" i="5" s="1"/>
  <c r="V69" i="5"/>
  <c r="V70" i="5" s="1"/>
  <c r="AC54" i="5"/>
  <c r="V57" i="5"/>
  <c r="V76" i="5"/>
  <c r="V78" i="5"/>
  <c r="AC58" i="5"/>
  <c r="AC78" i="5"/>
  <c r="V55" i="5"/>
  <c r="V80" i="5"/>
  <c r="V84" i="5"/>
  <c r="AC84" i="5"/>
  <c r="V53" i="5"/>
  <c r="V52" i="5"/>
  <c r="V86" i="5"/>
  <c r="V88" i="5"/>
  <c r="AC52" i="5"/>
  <c r="AC77" i="5"/>
  <c r="AC88" i="5"/>
  <c r="V128" i="5"/>
  <c r="V62" i="5"/>
  <c r="V58" i="5"/>
  <c r="AC53" i="5"/>
  <c r="V51" i="5"/>
  <c r="V56" i="5"/>
  <c r="V75" i="5"/>
  <c r="AC57" i="5"/>
  <c r="AC56" i="5"/>
  <c r="AC69" i="5"/>
  <c r="AC70" i="5" s="1"/>
  <c r="AC75" i="5"/>
  <c r="V54" i="5"/>
  <c r="V77" i="5"/>
  <c r="V85" i="5"/>
  <c r="V87" i="5"/>
  <c r="AC76" i="5"/>
  <c r="AC79" i="5"/>
  <c r="V79" i="5"/>
  <c r="V89" i="5"/>
  <c r="AC80" i="5"/>
  <c r="AG46" i="5"/>
  <c r="AG130" i="5" s="1"/>
  <c r="AD46" i="5"/>
  <c r="AD130" i="5" s="1"/>
  <c r="AC46" i="5"/>
  <c r="AC130" i="5" s="1"/>
  <c r="AF46" i="5"/>
  <c r="AF130" i="5" s="1"/>
  <c r="AE71" i="5"/>
  <c r="AE97" i="5" s="1"/>
  <c r="Y55" i="5"/>
  <c r="T86" i="5"/>
  <c r="Y52" i="5"/>
  <c r="Y78" i="5"/>
  <c r="T78" i="5"/>
  <c r="Y54" i="5"/>
  <c r="Y84" i="5"/>
  <c r="T80" i="5"/>
  <c r="T79" i="5"/>
  <c r="Y62" i="5"/>
  <c r="Y128" i="5"/>
  <c r="T76" i="5"/>
  <c r="Y75" i="5"/>
  <c r="Y77" i="5"/>
  <c r="Y51" i="5"/>
  <c r="Y80" i="5"/>
  <c r="Y88" i="5"/>
  <c r="T128" i="5"/>
  <c r="T58" i="5"/>
  <c r="Y85" i="5"/>
  <c r="Y87" i="5"/>
  <c r="T85" i="5"/>
  <c r="T57" i="5"/>
  <c r="Y58" i="5"/>
  <c r="T71" i="5"/>
  <c r="T97" i="5" s="1"/>
  <c r="Y53" i="5"/>
  <c r="Y76" i="5"/>
  <c r="Y86" i="5"/>
  <c r="T84" i="5"/>
  <c r="Y56" i="5"/>
  <c r="T56" i="5"/>
  <c r="Y57" i="5"/>
  <c r="T55" i="5"/>
  <c r="T77" i="5"/>
  <c r="T51" i="5"/>
  <c r="T87" i="5"/>
  <c r="AF71" i="5"/>
  <c r="AF97" i="5" s="1"/>
  <c r="T52" i="5"/>
  <c r="T75" i="5"/>
  <c r="T88" i="5"/>
  <c r="T89" i="5"/>
  <c r="T53" i="5"/>
  <c r="T54" i="5"/>
  <c r="U46" i="5"/>
  <c r="U130" i="5" s="1"/>
  <c r="AB46" i="5"/>
  <c r="AB130" i="5" s="1"/>
  <c r="Z46" i="5"/>
  <c r="Z130" i="5" s="1"/>
  <c r="AG90" i="5"/>
  <c r="AG81" i="5"/>
  <c r="AG98" i="5" s="1"/>
  <c r="AG59" i="5"/>
  <c r="AG95" i="5" s="1"/>
  <c r="AG71" i="5"/>
  <c r="AG97" i="5" s="1"/>
  <c r="AF59" i="5"/>
  <c r="AF95" i="5" s="1"/>
  <c r="AF90" i="5"/>
  <c r="AF81" i="5"/>
  <c r="AF98" i="5" s="1"/>
  <c r="AA46" i="5"/>
  <c r="AA130" i="5" s="1"/>
  <c r="Y46" i="5"/>
  <c r="Y130" i="5" s="1"/>
  <c r="Z71" i="5"/>
  <c r="Z97" i="5" s="1"/>
  <c r="AG91" i="5" l="1"/>
  <c r="AG92" i="5" s="1"/>
  <c r="AG99" i="5" s="1"/>
  <c r="U90" i="5"/>
  <c r="U91" i="5" s="1"/>
  <c r="AE59" i="5"/>
  <c r="AE95" i="5" s="1"/>
  <c r="Q91" i="5"/>
  <c r="Q92" i="5" s="1"/>
  <c r="Q99" i="5" s="1"/>
  <c r="AA81" i="5"/>
  <c r="AA98" i="5" s="1"/>
  <c r="AB90" i="5"/>
  <c r="AB91" i="5" s="1"/>
  <c r="AA70" i="5"/>
  <c r="AA71" i="5" s="1"/>
  <c r="AA97" i="5" s="1"/>
  <c r="U70" i="5"/>
  <c r="U71" i="5" s="1"/>
  <c r="U97" i="5" s="1"/>
  <c r="AE81" i="5"/>
  <c r="AE98" i="5" s="1"/>
  <c r="AF91" i="5"/>
  <c r="AF92" i="5" s="1"/>
  <c r="AF99" i="5" s="1"/>
  <c r="X91" i="5"/>
  <c r="X92" i="5" s="1"/>
  <c r="X99" i="5" s="1"/>
  <c r="AA90" i="5"/>
  <c r="AA91" i="5" s="1"/>
  <c r="W91" i="5"/>
  <c r="W92" i="5" s="1"/>
  <c r="W99" i="5" s="1"/>
  <c r="AD59" i="5"/>
  <c r="AD95" i="5" s="1"/>
  <c r="AE46" i="5"/>
  <c r="AE130" i="5" s="1"/>
  <c r="AD71" i="5"/>
  <c r="AD97" i="5" s="1"/>
  <c r="Z90" i="5"/>
  <c r="AE90" i="5"/>
  <c r="AA59" i="5"/>
  <c r="AA95" i="5" s="1"/>
  <c r="U59" i="5"/>
  <c r="U95" i="5" s="1"/>
  <c r="U81" i="5"/>
  <c r="U98" i="5" s="1"/>
  <c r="AB59" i="5"/>
  <c r="AB95" i="5" s="1"/>
  <c r="AC81" i="5"/>
  <c r="AC98" i="5" s="1"/>
  <c r="AD90" i="5"/>
  <c r="Z59" i="5"/>
  <c r="Z95" i="5" s="1"/>
  <c r="Z81" i="5"/>
  <c r="Z98" i="5" s="1"/>
  <c r="AB81" i="5"/>
  <c r="AB98" i="5" s="1"/>
  <c r="V81" i="5"/>
  <c r="V98" i="5" s="1"/>
  <c r="AC90" i="5"/>
  <c r="AD81" i="5"/>
  <c r="AD98" i="5" s="1"/>
  <c r="AC71" i="5"/>
  <c r="AC97" i="5" s="1"/>
  <c r="AC59" i="5"/>
  <c r="AC95" i="5" s="1"/>
  <c r="V59" i="5"/>
  <c r="V95" i="5" s="1"/>
  <c r="Y81" i="5"/>
  <c r="Y98" i="5" s="1"/>
  <c r="V90" i="5"/>
  <c r="V71" i="5"/>
  <c r="V97" i="5" s="1"/>
  <c r="Y71" i="5"/>
  <c r="Y97" i="5" s="1"/>
  <c r="T81" i="5"/>
  <c r="T98" i="5" s="1"/>
  <c r="Y59" i="5"/>
  <c r="Y95" i="5" s="1"/>
  <c r="Y90" i="5"/>
  <c r="T90" i="5"/>
  <c r="T59" i="5"/>
  <c r="T95" i="5" s="1"/>
  <c r="S22" i="5"/>
  <c r="S45" i="5"/>
  <c r="S44" i="5"/>
  <c r="S41" i="5"/>
  <c r="S36" i="5"/>
  <c r="S35" i="5"/>
  <c r="S34" i="5"/>
  <c r="S33" i="5"/>
  <c r="S32" i="5"/>
  <c r="S20" i="5"/>
  <c r="W40" i="26"/>
  <c r="W35" i="26"/>
  <c r="W36" i="26"/>
  <c r="W37" i="26"/>
  <c r="W9" i="26"/>
  <c r="W10" i="26"/>
  <c r="W11" i="26"/>
  <c r="W12" i="26"/>
  <c r="W13" i="26"/>
  <c r="W14" i="26"/>
  <c r="W15" i="26"/>
  <c r="W16" i="26"/>
  <c r="W17" i="26"/>
  <c r="W18" i="26"/>
  <c r="W19" i="26"/>
  <c r="W20" i="26"/>
  <c r="W21" i="26"/>
  <c r="W22" i="26"/>
  <c r="W23" i="26"/>
  <c r="W24" i="26"/>
  <c r="W25" i="26"/>
  <c r="W26" i="26"/>
  <c r="W27" i="26"/>
  <c r="W28" i="26"/>
  <c r="W29" i="26"/>
  <c r="W30" i="26"/>
  <c r="W31" i="26"/>
  <c r="W32" i="26"/>
  <c r="W33" i="26"/>
  <c r="W34" i="26"/>
  <c r="W8" i="26"/>
  <c r="R45" i="5"/>
  <c r="R44" i="5"/>
  <c r="R41" i="5"/>
  <c r="R36" i="5"/>
  <c r="R35" i="5"/>
  <c r="R34" i="5"/>
  <c r="R33" i="5"/>
  <c r="R32" i="5"/>
  <c r="R20" i="5"/>
  <c r="R28" i="5" s="1"/>
  <c r="S47" i="26"/>
  <c r="S48" i="26"/>
  <c r="S49" i="26"/>
  <c r="S50" i="26"/>
  <c r="S51" i="26"/>
  <c r="S52" i="26"/>
  <c r="S53" i="26"/>
  <c r="S54" i="26"/>
  <c r="S55" i="26"/>
  <c r="S46" i="26"/>
  <c r="S40" i="26"/>
  <c r="S9" i="26"/>
  <c r="S10" i="26"/>
  <c r="S11" i="26"/>
  <c r="S12" i="26"/>
  <c r="S13" i="26"/>
  <c r="S14" i="26"/>
  <c r="S15" i="26"/>
  <c r="S16" i="26"/>
  <c r="S17" i="26"/>
  <c r="S18" i="26"/>
  <c r="S19" i="26"/>
  <c r="S20" i="26"/>
  <c r="S21" i="26"/>
  <c r="S22" i="26"/>
  <c r="S23" i="26"/>
  <c r="S24" i="26"/>
  <c r="S25" i="26"/>
  <c r="S26" i="26"/>
  <c r="S27" i="26"/>
  <c r="S28" i="26"/>
  <c r="S29" i="26"/>
  <c r="S30" i="26"/>
  <c r="S31" i="26"/>
  <c r="S32" i="26"/>
  <c r="S33" i="26"/>
  <c r="S34" i="26"/>
  <c r="S35" i="26"/>
  <c r="S36" i="26"/>
  <c r="S37" i="26"/>
  <c r="S8" i="26"/>
  <c r="P45" i="5"/>
  <c r="P44" i="5"/>
  <c r="P41" i="5"/>
  <c r="P36" i="5"/>
  <c r="P35" i="5"/>
  <c r="P34" i="5"/>
  <c r="P33" i="5"/>
  <c r="P32" i="5"/>
  <c r="P20" i="5"/>
  <c r="P28" i="5" s="1"/>
  <c r="P128" i="5" s="1"/>
  <c r="Q47" i="26"/>
  <c r="Q48" i="26"/>
  <c r="Q49" i="26"/>
  <c r="Q50" i="26"/>
  <c r="Q51" i="26"/>
  <c r="Q52" i="26"/>
  <c r="Q53" i="26"/>
  <c r="Q54" i="26"/>
  <c r="Q55" i="26"/>
  <c r="Q46" i="26"/>
  <c r="Q40" i="26"/>
  <c r="Q63" i="26" s="1"/>
  <c r="Q9" i="26"/>
  <c r="Q10" i="26"/>
  <c r="Q11" i="26"/>
  <c r="Q12" i="26"/>
  <c r="Q13" i="26"/>
  <c r="Q14" i="26"/>
  <c r="Q15" i="26"/>
  <c r="Q16" i="26"/>
  <c r="Q17" i="26"/>
  <c r="Q18" i="26"/>
  <c r="Q19" i="26"/>
  <c r="Q20" i="26"/>
  <c r="Q21" i="26"/>
  <c r="Q22" i="26"/>
  <c r="Q23" i="26"/>
  <c r="Q24" i="26"/>
  <c r="Q25" i="26"/>
  <c r="Q26" i="26"/>
  <c r="Q27" i="26"/>
  <c r="Q28" i="26"/>
  <c r="Q29" i="26"/>
  <c r="Q30" i="26"/>
  <c r="Q31" i="26"/>
  <c r="Q32" i="26"/>
  <c r="Q33" i="26"/>
  <c r="Q34" i="26"/>
  <c r="Q35" i="26"/>
  <c r="Q36" i="26"/>
  <c r="Q37" i="26"/>
  <c r="Q8" i="26"/>
  <c r="O45" i="5"/>
  <c r="O44" i="5"/>
  <c r="O41" i="5"/>
  <c r="O36" i="5"/>
  <c r="O35" i="5"/>
  <c r="O34" i="5"/>
  <c r="O33" i="5"/>
  <c r="O32" i="5"/>
  <c r="O20" i="5"/>
  <c r="O28" i="5" s="1"/>
  <c r="O47" i="26"/>
  <c r="O48" i="26"/>
  <c r="O49" i="26"/>
  <c r="O50" i="26"/>
  <c r="O51" i="26"/>
  <c r="O52" i="26"/>
  <c r="O53" i="26"/>
  <c r="O54" i="26"/>
  <c r="O55" i="26"/>
  <c r="O46" i="26"/>
  <c r="T46" i="5"/>
  <c r="T130" i="5" s="1"/>
  <c r="O9" i="26"/>
  <c r="O10" i="26"/>
  <c r="O11" i="26"/>
  <c r="O12" i="26"/>
  <c r="O13" i="26"/>
  <c r="O14" i="26"/>
  <c r="O15" i="26"/>
  <c r="O16" i="26"/>
  <c r="O17" i="26"/>
  <c r="O18" i="26"/>
  <c r="O19" i="26"/>
  <c r="O20" i="26"/>
  <c r="O21" i="26"/>
  <c r="O22" i="26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8" i="26"/>
  <c r="N45" i="5"/>
  <c r="N44" i="5"/>
  <c r="N41" i="5"/>
  <c r="N36" i="5"/>
  <c r="N35" i="5"/>
  <c r="N34" i="5"/>
  <c r="N33" i="5"/>
  <c r="N32" i="5"/>
  <c r="N28" i="5"/>
  <c r="M47" i="26"/>
  <c r="M48" i="26"/>
  <c r="M49" i="26"/>
  <c r="M50" i="26"/>
  <c r="M51" i="26"/>
  <c r="M52" i="26"/>
  <c r="M53" i="26"/>
  <c r="M54" i="26"/>
  <c r="M55" i="26"/>
  <c r="M46" i="26"/>
  <c r="M40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27" i="26"/>
  <c r="M28" i="26"/>
  <c r="M29" i="26"/>
  <c r="M30" i="26"/>
  <c r="M31" i="26"/>
  <c r="M32" i="26"/>
  <c r="M33" i="26"/>
  <c r="M34" i="26"/>
  <c r="M35" i="26"/>
  <c r="M36" i="26"/>
  <c r="M37" i="26"/>
  <c r="M8" i="26"/>
  <c r="M32" i="5"/>
  <c r="M45" i="5"/>
  <c r="M44" i="5"/>
  <c r="M41" i="5"/>
  <c r="M36" i="5"/>
  <c r="M35" i="5"/>
  <c r="M34" i="5"/>
  <c r="M33" i="5"/>
  <c r="M20" i="5"/>
  <c r="M28" i="5" s="1"/>
  <c r="K47" i="26"/>
  <c r="K48" i="26"/>
  <c r="K49" i="26"/>
  <c r="K50" i="26"/>
  <c r="K51" i="26"/>
  <c r="K52" i="26"/>
  <c r="K53" i="26"/>
  <c r="K54" i="26"/>
  <c r="K55" i="26"/>
  <c r="K46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8" i="26"/>
  <c r="L33" i="5"/>
  <c r="L32" i="5"/>
  <c r="L28" i="5"/>
  <c r="L45" i="5"/>
  <c r="L44" i="5"/>
  <c r="L41" i="5"/>
  <c r="L36" i="5"/>
  <c r="L35" i="5"/>
  <c r="L34" i="5"/>
  <c r="J20" i="5"/>
  <c r="J28" i="5" s="1"/>
  <c r="I20" i="5"/>
  <c r="G40" i="26"/>
  <c r="G63" i="26" s="1"/>
  <c r="E40" i="26"/>
  <c r="I41" i="5"/>
  <c r="J36" i="5"/>
  <c r="I36" i="5"/>
  <c r="J33" i="5"/>
  <c r="J34" i="5"/>
  <c r="J35" i="5"/>
  <c r="I33" i="5"/>
  <c r="I34" i="5"/>
  <c r="I35" i="5"/>
  <c r="J44" i="5"/>
  <c r="I44" i="5"/>
  <c r="J45" i="5"/>
  <c r="I45" i="5"/>
  <c r="J41" i="5"/>
  <c r="J32" i="5"/>
  <c r="I32" i="5"/>
  <c r="U92" i="5" l="1"/>
  <c r="U99" i="5" s="1"/>
  <c r="AB92" i="5"/>
  <c r="AB99" i="5" s="1"/>
  <c r="Y91" i="5"/>
  <c r="Y92" i="5" s="1"/>
  <c r="Y99" i="5" s="1"/>
  <c r="AD91" i="5"/>
  <c r="AD92" i="5" s="1"/>
  <c r="AD99" i="5" s="1"/>
  <c r="V91" i="5"/>
  <c r="V92" i="5" s="1"/>
  <c r="V99" i="5" s="1"/>
  <c r="AE91" i="5"/>
  <c r="AE92" i="5" s="1"/>
  <c r="AE99" i="5" s="1"/>
  <c r="L128" i="5"/>
  <c r="L69" i="5"/>
  <c r="L70" i="5" s="1"/>
  <c r="T91" i="5"/>
  <c r="T92" i="5" s="1"/>
  <c r="T99" i="5" s="1"/>
  <c r="AC91" i="5"/>
  <c r="AC92" i="5" s="1"/>
  <c r="AC99" i="5" s="1"/>
  <c r="Z91" i="5"/>
  <c r="Z92" i="5" s="1"/>
  <c r="Z99" i="5" s="1"/>
  <c r="AA92" i="5"/>
  <c r="AA99" i="5" s="1"/>
  <c r="K61" i="26"/>
  <c r="M39" i="26"/>
  <c r="Q39" i="26"/>
  <c r="Q41" i="26" s="1"/>
  <c r="O42" i="5" s="1"/>
  <c r="K62" i="26"/>
  <c r="O61" i="26"/>
  <c r="O62" i="26" s="1"/>
  <c r="S61" i="26"/>
  <c r="S62" i="26" s="1"/>
  <c r="W39" i="26"/>
  <c r="W41" i="26" s="1"/>
  <c r="R42" i="5" s="1"/>
  <c r="O39" i="26"/>
  <c r="O41" i="26" s="1"/>
  <c r="N42" i="5" s="1"/>
  <c r="S39" i="26"/>
  <c r="S41" i="26" s="1"/>
  <c r="P42" i="5" s="1"/>
  <c r="K39" i="26"/>
  <c r="M61" i="26"/>
  <c r="M62" i="26" s="1"/>
  <c r="Q61" i="26"/>
  <c r="Q62" i="26" s="1"/>
  <c r="Q64" i="26" s="1"/>
  <c r="O43" i="5" s="1"/>
  <c r="W62" i="26"/>
  <c r="L37" i="5"/>
  <c r="L129" i="5" s="1"/>
  <c r="R37" i="5"/>
  <c r="R129" i="5" s="1"/>
  <c r="S28" i="5"/>
  <c r="S128" i="5" s="1"/>
  <c r="K41" i="26"/>
  <c r="L42" i="5" s="1"/>
  <c r="M41" i="26"/>
  <c r="M42" i="5" s="1"/>
  <c r="M37" i="5"/>
  <c r="M129" i="5" s="1"/>
  <c r="N37" i="5"/>
  <c r="N129" i="5" s="1"/>
  <c r="P37" i="5"/>
  <c r="P129" i="5" s="1"/>
  <c r="O37" i="5"/>
  <c r="O129" i="5" s="1"/>
  <c r="S37" i="5"/>
  <c r="S129" i="5" s="1"/>
  <c r="S63" i="26"/>
  <c r="W63" i="26"/>
  <c r="S46" i="5"/>
  <c r="S130" i="5" s="1"/>
  <c r="S53" i="5"/>
  <c r="R128" i="5"/>
  <c r="R88" i="5"/>
  <c r="R84" i="5"/>
  <c r="R78" i="5"/>
  <c r="R55" i="5"/>
  <c r="R51" i="5"/>
  <c r="R87" i="5"/>
  <c r="R77" i="5"/>
  <c r="R58" i="5"/>
  <c r="R54" i="5"/>
  <c r="R86" i="5"/>
  <c r="R80" i="5"/>
  <c r="R76" i="5"/>
  <c r="R69" i="5"/>
  <c r="R70" i="5" s="1"/>
  <c r="R57" i="5"/>
  <c r="R53" i="5"/>
  <c r="R89" i="5"/>
  <c r="R85" i="5"/>
  <c r="R79" i="5"/>
  <c r="R75" i="5"/>
  <c r="R62" i="5"/>
  <c r="R56" i="5"/>
  <c r="R52" i="5"/>
  <c r="P52" i="5"/>
  <c r="P56" i="5"/>
  <c r="P62" i="5"/>
  <c r="P75" i="5"/>
  <c r="P79" i="5"/>
  <c r="P85" i="5"/>
  <c r="P89" i="5"/>
  <c r="P53" i="5"/>
  <c r="P57" i="5"/>
  <c r="P69" i="5"/>
  <c r="P70" i="5" s="1"/>
  <c r="P76" i="5"/>
  <c r="P80" i="5"/>
  <c r="P86" i="5"/>
  <c r="P54" i="5"/>
  <c r="P58" i="5"/>
  <c r="P77" i="5"/>
  <c r="P87" i="5"/>
  <c r="P51" i="5"/>
  <c r="P55" i="5"/>
  <c r="P78" i="5"/>
  <c r="P84" i="5"/>
  <c r="P88" i="5"/>
  <c r="M63" i="26"/>
  <c r="O63" i="26"/>
  <c r="K63" i="26"/>
  <c r="O128" i="5"/>
  <c r="O88" i="5"/>
  <c r="O84" i="5"/>
  <c r="O78" i="5"/>
  <c r="O55" i="5"/>
  <c r="O51" i="5"/>
  <c r="O76" i="5"/>
  <c r="O89" i="5"/>
  <c r="O85" i="5"/>
  <c r="O75" i="5"/>
  <c r="O62" i="5"/>
  <c r="O52" i="5"/>
  <c r="O87" i="5"/>
  <c r="O77" i="5"/>
  <c r="O58" i="5"/>
  <c r="O54" i="5"/>
  <c r="O86" i="5"/>
  <c r="O80" i="5"/>
  <c r="O69" i="5"/>
  <c r="O70" i="5" s="1"/>
  <c r="O57" i="5"/>
  <c r="O53" i="5"/>
  <c r="O79" i="5"/>
  <c r="O56" i="5"/>
  <c r="N128" i="5"/>
  <c r="N88" i="5"/>
  <c r="N84" i="5"/>
  <c r="N78" i="5"/>
  <c r="N55" i="5"/>
  <c r="N51" i="5"/>
  <c r="N76" i="5"/>
  <c r="N85" i="5"/>
  <c r="N75" i="5"/>
  <c r="N62" i="5"/>
  <c r="N52" i="5"/>
  <c r="N87" i="5"/>
  <c r="N77" i="5"/>
  <c r="N58" i="5"/>
  <c r="N54" i="5"/>
  <c r="N86" i="5"/>
  <c r="N80" i="5"/>
  <c r="N69" i="5"/>
  <c r="N70" i="5" s="1"/>
  <c r="N57" i="5"/>
  <c r="N53" i="5"/>
  <c r="N89" i="5"/>
  <c r="N79" i="5"/>
  <c r="N56" i="5"/>
  <c r="M128" i="5"/>
  <c r="M88" i="5"/>
  <c r="M84" i="5"/>
  <c r="M78" i="5"/>
  <c r="M55" i="5"/>
  <c r="M51" i="5"/>
  <c r="M76" i="5"/>
  <c r="M85" i="5"/>
  <c r="M75" i="5"/>
  <c r="M62" i="5"/>
  <c r="M52" i="5"/>
  <c r="M87" i="5"/>
  <c r="M77" i="5"/>
  <c r="M58" i="5"/>
  <c r="M54" i="5"/>
  <c r="M86" i="5"/>
  <c r="M80" i="5"/>
  <c r="M69" i="5"/>
  <c r="M70" i="5" s="1"/>
  <c r="M57" i="5"/>
  <c r="M53" i="5"/>
  <c r="M89" i="5"/>
  <c r="M79" i="5"/>
  <c r="M56" i="5"/>
  <c r="L52" i="5"/>
  <c r="L56" i="5"/>
  <c r="L62" i="5"/>
  <c r="L75" i="5"/>
  <c r="L79" i="5"/>
  <c r="L85" i="5"/>
  <c r="L89" i="5"/>
  <c r="L53" i="5"/>
  <c r="L57" i="5"/>
  <c r="L76" i="5"/>
  <c r="L80" i="5"/>
  <c r="L86" i="5"/>
  <c r="L54" i="5"/>
  <c r="L58" i="5"/>
  <c r="L77" i="5"/>
  <c r="L87" i="5"/>
  <c r="L51" i="5"/>
  <c r="L55" i="5"/>
  <c r="L78" i="5"/>
  <c r="L84" i="5"/>
  <c r="L88" i="5"/>
  <c r="J57" i="5"/>
  <c r="J87" i="5"/>
  <c r="J76" i="5"/>
  <c r="J80" i="5"/>
  <c r="J62" i="5"/>
  <c r="J84" i="5"/>
  <c r="J88" i="5"/>
  <c r="J77" i="5"/>
  <c r="J79" i="5"/>
  <c r="J69" i="5"/>
  <c r="J70" i="5" s="1"/>
  <c r="J85" i="5"/>
  <c r="J89" i="5"/>
  <c r="J78" i="5"/>
  <c r="J86" i="5"/>
  <c r="J75" i="5"/>
  <c r="J56" i="5"/>
  <c r="J52" i="5"/>
  <c r="J55" i="5"/>
  <c r="J51" i="5"/>
  <c r="J58" i="5"/>
  <c r="J54" i="5"/>
  <c r="J53" i="5"/>
  <c r="J37" i="5"/>
  <c r="J129" i="5" s="1"/>
  <c r="J128" i="5"/>
  <c r="G47" i="26"/>
  <c r="G48" i="26"/>
  <c r="G49" i="26"/>
  <c r="G50" i="26"/>
  <c r="G51" i="26"/>
  <c r="G52" i="26"/>
  <c r="G53" i="26"/>
  <c r="G54" i="26"/>
  <c r="G55" i="26"/>
  <c r="G46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8" i="26"/>
  <c r="E63" i="26"/>
  <c r="E47" i="26"/>
  <c r="E48" i="26"/>
  <c r="E49" i="26"/>
  <c r="E50" i="26"/>
  <c r="E51" i="26"/>
  <c r="E52" i="26"/>
  <c r="E53" i="26"/>
  <c r="E54" i="26"/>
  <c r="E55" i="26"/>
  <c r="E46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8" i="26"/>
  <c r="S78" i="5" l="1"/>
  <c r="S85" i="5"/>
  <c r="S58" i="5"/>
  <c r="S86" i="5"/>
  <c r="G61" i="26"/>
  <c r="E39" i="26"/>
  <c r="E61" i="26"/>
  <c r="E62" i="26" s="1"/>
  <c r="G39" i="26"/>
  <c r="G41" i="26" s="1"/>
  <c r="J42" i="5" s="1"/>
  <c r="S55" i="5"/>
  <c r="S57" i="5"/>
  <c r="S84" i="5"/>
  <c r="S77" i="5"/>
  <c r="S69" i="5"/>
  <c r="S64" i="26"/>
  <c r="P43" i="5" s="1"/>
  <c r="W64" i="26"/>
  <c r="R43" i="5" s="1"/>
  <c r="R46" i="5" s="1"/>
  <c r="R130" i="5" s="1"/>
  <c r="S75" i="5"/>
  <c r="S51" i="5"/>
  <c r="S52" i="5"/>
  <c r="S56" i="5"/>
  <c r="S80" i="5"/>
  <c r="S88" i="5"/>
  <c r="S76" i="5"/>
  <c r="S87" i="5"/>
  <c r="S89" i="5"/>
  <c r="K64" i="26"/>
  <c r="L43" i="5" s="1"/>
  <c r="L46" i="5" s="1"/>
  <c r="L130" i="5" s="1"/>
  <c r="O64" i="26"/>
  <c r="N43" i="5" s="1"/>
  <c r="N46" i="5" s="1"/>
  <c r="N130" i="5" s="1"/>
  <c r="S54" i="5"/>
  <c r="S62" i="5"/>
  <c r="S79" i="5"/>
  <c r="O71" i="5"/>
  <c r="O97" i="5" s="1"/>
  <c r="O46" i="5"/>
  <c r="O130" i="5" s="1"/>
  <c r="M64" i="26"/>
  <c r="M43" i="5" s="1"/>
  <c r="M46" i="5" s="1"/>
  <c r="M130" i="5" s="1"/>
  <c r="G62" i="26"/>
  <c r="G64" i="26" s="1"/>
  <c r="J43" i="5" s="1"/>
  <c r="L71" i="5"/>
  <c r="L97" i="5" s="1"/>
  <c r="P90" i="5"/>
  <c r="R81" i="5"/>
  <c r="R98" i="5" s="1"/>
  <c r="R59" i="5"/>
  <c r="R95" i="5" s="1"/>
  <c r="R90" i="5"/>
  <c r="R71" i="5"/>
  <c r="R97" i="5" s="1"/>
  <c r="P71" i="5"/>
  <c r="P97" i="5" s="1"/>
  <c r="P59" i="5"/>
  <c r="P95" i="5" s="1"/>
  <c r="P81" i="5"/>
  <c r="P98" i="5" s="1"/>
  <c r="O90" i="5"/>
  <c r="O81" i="5"/>
  <c r="O98" i="5" s="1"/>
  <c r="O59" i="5"/>
  <c r="O95" i="5" s="1"/>
  <c r="N59" i="5"/>
  <c r="N95" i="5" s="1"/>
  <c r="N81" i="5"/>
  <c r="N98" i="5" s="1"/>
  <c r="N90" i="5"/>
  <c r="N71" i="5"/>
  <c r="N97" i="5" s="1"/>
  <c r="M59" i="5"/>
  <c r="M95" i="5" s="1"/>
  <c r="M81" i="5"/>
  <c r="M98" i="5" s="1"/>
  <c r="M90" i="5"/>
  <c r="M71" i="5"/>
  <c r="M97" i="5" s="1"/>
  <c r="L90" i="5"/>
  <c r="L59" i="5"/>
  <c r="L95" i="5" s="1"/>
  <c r="L81" i="5"/>
  <c r="L98" i="5" s="1"/>
  <c r="J59" i="5"/>
  <c r="J95" i="5" s="1"/>
  <c r="AR43" i="26"/>
  <c r="M91" i="5" l="1"/>
  <c r="M92" i="5" s="1"/>
  <c r="M99" i="5" s="1"/>
  <c r="O91" i="5"/>
  <c r="O92" i="5" s="1"/>
  <c r="O99" i="5" s="1"/>
  <c r="P91" i="5"/>
  <c r="P92" i="5" s="1"/>
  <c r="P99" i="5" s="1"/>
  <c r="L91" i="5"/>
  <c r="L92" i="5" s="1"/>
  <c r="L99" i="5" s="1"/>
  <c r="R91" i="5"/>
  <c r="R92" i="5" s="1"/>
  <c r="R99" i="5" s="1"/>
  <c r="N91" i="5"/>
  <c r="N92" i="5" s="1"/>
  <c r="N99" i="5" s="1"/>
  <c r="S70" i="5"/>
  <c r="S71" i="5" s="1"/>
  <c r="S97" i="5" s="1"/>
  <c r="E64" i="26"/>
  <c r="E41" i="26"/>
  <c r="P46" i="5"/>
  <c r="P130" i="5" s="1"/>
  <c r="S90" i="5"/>
  <c r="S81" i="5"/>
  <c r="S98" i="5" s="1"/>
  <c r="S59" i="5"/>
  <c r="S95" i="5" s="1"/>
  <c r="J46" i="5"/>
  <c r="J130" i="5" s="1"/>
  <c r="F43" i="26"/>
  <c r="J43" i="26"/>
  <c r="L43" i="26"/>
  <c r="N43" i="26"/>
  <c r="P43" i="26"/>
  <c r="R43" i="26"/>
  <c r="V43" i="26"/>
  <c r="X43" i="26"/>
  <c r="Z43" i="26"/>
  <c r="AB43" i="26"/>
  <c r="AD43" i="26"/>
  <c r="AF43" i="26"/>
  <c r="AH43" i="26"/>
  <c r="AJ43" i="26"/>
  <c r="AL43" i="26"/>
  <c r="AN43" i="26"/>
  <c r="AP43" i="26"/>
  <c r="AT43" i="26"/>
  <c r="AV43" i="26"/>
  <c r="AX43" i="26"/>
  <c r="D43" i="26"/>
  <c r="S91" i="5" l="1"/>
  <c r="S92" i="5" s="1"/>
  <c r="S99" i="5" s="1"/>
  <c r="I43" i="5"/>
  <c r="AI43" i="5" s="1"/>
  <c r="I42" i="5"/>
  <c r="B133" i="5"/>
  <c r="B131" i="5"/>
  <c r="B130" i="5"/>
  <c r="B129" i="5"/>
  <c r="B128" i="5"/>
  <c r="H117" i="5"/>
  <c r="H114" i="5"/>
  <c r="H107" i="5"/>
  <c r="H90" i="5"/>
  <c r="H99" i="5" s="1"/>
  <c r="H81" i="5"/>
  <c r="H98" i="5" s="1"/>
  <c r="H97" i="5"/>
  <c r="H64" i="5"/>
  <c r="H96" i="5" s="1"/>
  <c r="H95" i="5"/>
  <c r="I37" i="5"/>
  <c r="I129" i="5" s="1"/>
  <c r="I28" i="5"/>
  <c r="I62" i="5" l="1"/>
  <c r="I69" i="5"/>
  <c r="I70" i="5" s="1"/>
  <c r="I63" i="5"/>
  <c r="AI42" i="5"/>
  <c r="I46" i="5"/>
  <c r="K63" i="5"/>
  <c r="K64" i="5" s="1"/>
  <c r="AH63" i="5"/>
  <c r="AH64" i="5" s="1"/>
  <c r="Q63" i="5"/>
  <c r="Q64" i="5" s="1"/>
  <c r="X63" i="5"/>
  <c r="X64" i="5" s="1"/>
  <c r="W63" i="5"/>
  <c r="W64" i="5" s="1"/>
  <c r="AC63" i="5"/>
  <c r="AC64" i="5" s="1"/>
  <c r="AG63" i="5"/>
  <c r="AG64" i="5" s="1"/>
  <c r="AF63" i="5"/>
  <c r="AF64" i="5" s="1"/>
  <c r="AE63" i="5"/>
  <c r="AE64" i="5" s="1"/>
  <c r="Z63" i="5"/>
  <c r="Z64" i="5" s="1"/>
  <c r="AB63" i="5"/>
  <c r="AB64" i="5" s="1"/>
  <c r="V63" i="5"/>
  <c r="V64" i="5" s="1"/>
  <c r="Y63" i="5"/>
  <c r="Y64" i="5" s="1"/>
  <c r="AD63" i="5"/>
  <c r="AD64" i="5" s="1"/>
  <c r="AA63" i="5"/>
  <c r="AA64" i="5" s="1"/>
  <c r="I128" i="5"/>
  <c r="U63" i="5"/>
  <c r="U64" i="5" s="1"/>
  <c r="T63" i="5"/>
  <c r="T64" i="5" s="1"/>
  <c r="R63" i="5"/>
  <c r="R64" i="5" s="1"/>
  <c r="S63" i="5"/>
  <c r="S64" i="5" s="1"/>
  <c r="O63" i="5"/>
  <c r="O64" i="5" s="1"/>
  <c r="P63" i="5"/>
  <c r="P64" i="5" s="1"/>
  <c r="L63" i="5"/>
  <c r="L64" i="5" s="1"/>
  <c r="N63" i="5"/>
  <c r="N64" i="5" s="1"/>
  <c r="M63" i="5"/>
  <c r="M64" i="5" s="1"/>
  <c r="I88" i="5"/>
  <c r="I84" i="5"/>
  <c r="I77" i="5"/>
  <c r="I87" i="5"/>
  <c r="I80" i="5"/>
  <c r="I76" i="5"/>
  <c r="J63" i="5"/>
  <c r="I89" i="5"/>
  <c r="I86" i="5"/>
  <c r="I79" i="5"/>
  <c r="I75" i="5"/>
  <c r="I78" i="5"/>
  <c r="I85" i="5"/>
  <c r="I56" i="5"/>
  <c r="I52" i="5"/>
  <c r="I55" i="5"/>
  <c r="I58" i="5"/>
  <c r="I54" i="5"/>
  <c r="I51" i="5"/>
  <c r="I57" i="5"/>
  <c r="I53" i="5"/>
  <c r="H115" i="5"/>
  <c r="H101" i="5"/>
  <c r="J71" i="5"/>
  <c r="J97" i="5" s="1"/>
  <c r="T65" i="5" l="1"/>
  <c r="T66" i="5" s="1"/>
  <c r="T96" i="5" s="1"/>
  <c r="T101" i="5" s="1"/>
  <c r="T131" i="5" s="1"/>
  <c r="T132" i="5" s="1"/>
  <c r="AD65" i="5"/>
  <c r="AD66" i="5" s="1"/>
  <c r="AD96" i="5" s="1"/>
  <c r="AD101" i="5" s="1"/>
  <c r="AD131" i="5" s="1"/>
  <c r="AD132" i="5" s="1"/>
  <c r="Z65" i="5"/>
  <c r="Z66" i="5" s="1"/>
  <c r="Z96" i="5" s="1"/>
  <c r="Z101" i="5" s="1"/>
  <c r="Z131" i="5" s="1"/>
  <c r="Z132" i="5" s="1"/>
  <c r="Q65" i="5"/>
  <c r="Q66" i="5" s="1"/>
  <c r="Q96" i="5" s="1"/>
  <c r="Q101" i="5" s="1"/>
  <c r="Q131" i="5" s="1"/>
  <c r="Q132" i="5" s="1"/>
  <c r="O65" i="5"/>
  <c r="O66" i="5" s="1"/>
  <c r="O96" i="5" s="1"/>
  <c r="O101" i="5" s="1"/>
  <c r="O131" i="5" s="1"/>
  <c r="O132" i="5" s="1"/>
  <c r="Y65" i="5"/>
  <c r="Y66" i="5" s="1"/>
  <c r="Y96" i="5" s="1"/>
  <c r="Y101" i="5" s="1"/>
  <c r="Y131" i="5" s="1"/>
  <c r="Y132" i="5" s="1"/>
  <c r="AH65" i="5"/>
  <c r="AH66" i="5" s="1"/>
  <c r="AH96" i="5" s="1"/>
  <c r="AH101" i="5" s="1"/>
  <c r="AH131" i="5" s="1"/>
  <c r="AH132" i="5" s="1"/>
  <c r="N65" i="5"/>
  <c r="N66" i="5" s="1"/>
  <c r="N96" i="5" s="1"/>
  <c r="N101" i="5" s="1"/>
  <c r="N131" i="5" s="1"/>
  <c r="N132" i="5" s="1"/>
  <c r="S65" i="5"/>
  <c r="S66" i="5" s="1"/>
  <c r="S96" i="5" s="1"/>
  <c r="S101" i="5" s="1"/>
  <c r="S131" i="5" s="1"/>
  <c r="S132" i="5" s="1"/>
  <c r="V65" i="5"/>
  <c r="V66" i="5" s="1"/>
  <c r="V96" i="5" s="1"/>
  <c r="V101" i="5" s="1"/>
  <c r="V131" i="5" s="1"/>
  <c r="V132" i="5" s="1"/>
  <c r="AF65" i="5"/>
  <c r="AF66" i="5" s="1"/>
  <c r="AF96" i="5" s="1"/>
  <c r="AF101" i="5" s="1"/>
  <c r="AF131" i="5" s="1"/>
  <c r="AF132" i="5" s="1"/>
  <c r="W65" i="5"/>
  <c r="W66" i="5" s="1"/>
  <c r="W96" i="5" s="1"/>
  <c r="W101" i="5" s="1"/>
  <c r="W131" i="5" s="1"/>
  <c r="W132" i="5" s="1"/>
  <c r="K65" i="5"/>
  <c r="K66" i="5" s="1"/>
  <c r="K96" i="5" s="1"/>
  <c r="K101" i="5" s="1"/>
  <c r="K131" i="5" s="1"/>
  <c r="K132" i="5" s="1"/>
  <c r="P65" i="5"/>
  <c r="P66" i="5" s="1"/>
  <c r="P96" i="5" s="1"/>
  <c r="P101" i="5" s="1"/>
  <c r="P131" i="5" s="1"/>
  <c r="P132" i="5" s="1"/>
  <c r="M65" i="5"/>
  <c r="M66" i="5" s="1"/>
  <c r="M96" i="5" s="1"/>
  <c r="M101" i="5" s="1"/>
  <c r="M131" i="5" s="1"/>
  <c r="M132" i="5" s="1"/>
  <c r="U66" i="5"/>
  <c r="U96" i="5" s="1"/>
  <c r="U101" i="5" s="1"/>
  <c r="U131" i="5" s="1"/>
  <c r="U132" i="5" s="1"/>
  <c r="U106" i="5" s="1"/>
  <c r="U65" i="5"/>
  <c r="AE65" i="5"/>
  <c r="AE66" i="5" s="1"/>
  <c r="AE96" i="5" s="1"/>
  <c r="AE101" i="5" s="1"/>
  <c r="AE131" i="5" s="1"/>
  <c r="AE132" i="5" s="1"/>
  <c r="AC65" i="5"/>
  <c r="AC66" i="5" s="1"/>
  <c r="AC96" i="5" s="1"/>
  <c r="AC101" i="5" s="1"/>
  <c r="AC131" i="5" s="1"/>
  <c r="AC132" i="5" s="1"/>
  <c r="L65" i="5"/>
  <c r="L66" i="5" s="1"/>
  <c r="L96" i="5" s="1"/>
  <c r="L101" i="5" s="1"/>
  <c r="L131" i="5" s="1"/>
  <c r="L132" i="5" s="1"/>
  <c r="R65" i="5"/>
  <c r="R66" i="5" s="1"/>
  <c r="R96" i="5" s="1"/>
  <c r="R101" i="5" s="1"/>
  <c r="R131" i="5" s="1"/>
  <c r="R132" i="5" s="1"/>
  <c r="AA65" i="5"/>
  <c r="AA66" i="5" s="1"/>
  <c r="AA96" i="5" s="1"/>
  <c r="AA101" i="5" s="1"/>
  <c r="AA131" i="5" s="1"/>
  <c r="AA132" i="5" s="1"/>
  <c r="AB66" i="5"/>
  <c r="AB96" i="5" s="1"/>
  <c r="AB101" i="5" s="1"/>
  <c r="AB131" i="5" s="1"/>
  <c r="AB132" i="5" s="1"/>
  <c r="AB106" i="5" s="1"/>
  <c r="AB65" i="5"/>
  <c r="AG65" i="5"/>
  <c r="AG66" i="5" s="1"/>
  <c r="AG96" i="5" s="1"/>
  <c r="AG101" i="5" s="1"/>
  <c r="AG131" i="5" s="1"/>
  <c r="AG132" i="5" s="1"/>
  <c r="X66" i="5"/>
  <c r="X96" i="5" s="1"/>
  <c r="X101" i="5" s="1"/>
  <c r="X131" i="5" s="1"/>
  <c r="X132" i="5" s="1"/>
  <c r="X105" i="5" s="1"/>
  <c r="X65" i="5"/>
  <c r="U105" i="5"/>
  <c r="J90" i="5"/>
  <c r="J64" i="5"/>
  <c r="J81" i="5"/>
  <c r="J98" i="5" s="1"/>
  <c r="I71" i="5"/>
  <c r="I97" i="5" s="1"/>
  <c r="I90" i="5"/>
  <c r="I81" i="5"/>
  <c r="I98" i="5" s="1"/>
  <c r="I59" i="5"/>
  <c r="I95" i="5" s="1"/>
  <c r="I64" i="5"/>
  <c r="AC106" i="5" l="1"/>
  <c r="AC105" i="5"/>
  <c r="R105" i="5"/>
  <c r="R106" i="5"/>
  <c r="AB105" i="5"/>
  <c r="X106" i="5"/>
  <c r="X107" i="5" s="1"/>
  <c r="AE106" i="5"/>
  <c r="AE105" i="5"/>
  <c r="N105" i="5"/>
  <c r="N106" i="5"/>
  <c r="L106" i="5"/>
  <c r="L105" i="5"/>
  <c r="L107" i="5" s="1"/>
  <c r="AH105" i="5"/>
  <c r="AH106" i="5"/>
  <c r="Z106" i="5"/>
  <c r="Z105" i="5"/>
  <c r="Z120" i="5" s="1"/>
  <c r="Z122" i="5" s="1"/>
  <c r="Z124" i="5" s="1"/>
  <c r="AA106" i="5"/>
  <c r="AA105" i="5"/>
  <c r="AA120" i="5" s="1"/>
  <c r="AA122" i="5" s="1"/>
  <c r="AA124" i="5" s="1"/>
  <c r="P106" i="5"/>
  <c r="P105" i="5"/>
  <c r="P107" i="5" s="1"/>
  <c r="V105" i="5"/>
  <c r="V106" i="5"/>
  <c r="Y106" i="5"/>
  <c r="Y105" i="5"/>
  <c r="Y120" i="5" s="1"/>
  <c r="Y122" i="5" s="1"/>
  <c r="Y124" i="5" s="1"/>
  <c r="AD106" i="5"/>
  <c r="AD105" i="5"/>
  <c r="AD107" i="5" s="1"/>
  <c r="W106" i="5"/>
  <c r="W105" i="5"/>
  <c r="Q105" i="5"/>
  <c r="Q106" i="5"/>
  <c r="Q120" i="5" s="1"/>
  <c r="Q122" i="5" s="1"/>
  <c r="Q124" i="5" s="1"/>
  <c r="AF106" i="5"/>
  <c r="AF105" i="5"/>
  <c r="AF107" i="5" s="1"/>
  <c r="AG106" i="5"/>
  <c r="AG105" i="5"/>
  <c r="AG120" i="5" s="1"/>
  <c r="AG122" i="5" s="1"/>
  <c r="AG109" i="5" s="1"/>
  <c r="AG114" i="5" s="1"/>
  <c r="M105" i="5"/>
  <c r="M106" i="5"/>
  <c r="M120" i="5" s="1"/>
  <c r="M122" i="5" s="1"/>
  <c r="M124" i="5" s="1"/>
  <c r="K105" i="5"/>
  <c r="K106" i="5"/>
  <c r="K120" i="5" s="1"/>
  <c r="K122" i="5" s="1"/>
  <c r="K109" i="5" s="1"/>
  <c r="K114" i="5" s="1"/>
  <c r="S106" i="5"/>
  <c r="S105" i="5"/>
  <c r="O105" i="5"/>
  <c r="O106" i="5"/>
  <c r="T105" i="5"/>
  <c r="T106" i="5"/>
  <c r="I91" i="5"/>
  <c r="I92" i="5" s="1"/>
  <c r="I99" i="5" s="1"/>
  <c r="I65" i="5"/>
  <c r="I66" i="5" s="1"/>
  <c r="I96" i="5" s="1"/>
  <c r="I101" i="5" s="1"/>
  <c r="I131" i="5" s="1"/>
  <c r="J65" i="5"/>
  <c r="J66" i="5" s="1"/>
  <c r="J96" i="5" s="1"/>
  <c r="J91" i="5"/>
  <c r="J92" i="5" s="1"/>
  <c r="J99" i="5" s="1"/>
  <c r="W120" i="5"/>
  <c r="W122" i="5" s="1"/>
  <c r="W109" i="5" s="1"/>
  <c r="W114" i="5" s="1"/>
  <c r="X120" i="5"/>
  <c r="X122" i="5" s="1"/>
  <c r="X124" i="5" s="1"/>
  <c r="W107" i="5"/>
  <c r="V107" i="5"/>
  <c r="AE120" i="5"/>
  <c r="AE122" i="5" s="1"/>
  <c r="AE109" i="5" s="1"/>
  <c r="AE114" i="5" s="1"/>
  <c r="AC107" i="5"/>
  <c r="AF120" i="5"/>
  <c r="AF122" i="5" s="1"/>
  <c r="AF109" i="5" s="1"/>
  <c r="AF114" i="5" s="1"/>
  <c r="AB107" i="5"/>
  <c r="AC120" i="5"/>
  <c r="AC122" i="5" s="1"/>
  <c r="AE107" i="5"/>
  <c r="Y107" i="5"/>
  <c r="AB120" i="5"/>
  <c r="AB122" i="5" s="1"/>
  <c r="R120" i="5"/>
  <c r="R122" i="5" s="1"/>
  <c r="R109" i="5" s="1"/>
  <c r="R114" i="5" s="1"/>
  <c r="P120" i="5"/>
  <c r="P122" i="5" s="1"/>
  <c r="P124" i="5" s="1"/>
  <c r="R107" i="5"/>
  <c r="U107" i="5"/>
  <c r="S120" i="5"/>
  <c r="S122" i="5" s="1"/>
  <c r="S109" i="5" s="1"/>
  <c r="S114" i="5" s="1"/>
  <c r="T107" i="5"/>
  <c r="S107" i="5"/>
  <c r="U120" i="5"/>
  <c r="U122" i="5" s="1"/>
  <c r="T120" i="5"/>
  <c r="T122" i="5" s="1"/>
  <c r="M107" i="5" l="1"/>
  <c r="L120" i="5"/>
  <c r="L122" i="5" s="1"/>
  <c r="L124" i="5" s="1"/>
  <c r="Z107" i="5"/>
  <c r="O120" i="5"/>
  <c r="O122" i="5" s="1"/>
  <c r="O124" i="5" s="1"/>
  <c r="Q107" i="5"/>
  <c r="V120" i="5"/>
  <c r="V122" i="5" s="1"/>
  <c r="V109" i="5" s="1"/>
  <c r="V114" i="5" s="1"/>
  <c r="AH107" i="5"/>
  <c r="N120" i="5"/>
  <c r="N122" i="5" s="1"/>
  <c r="N124" i="5" s="1"/>
  <c r="J101" i="5"/>
  <c r="J131" i="5" s="1"/>
  <c r="J132" i="5" s="1"/>
  <c r="J105" i="5" s="1"/>
  <c r="AA107" i="5"/>
  <c r="AD120" i="5"/>
  <c r="AD122" i="5" s="1"/>
  <c r="AD109" i="5" s="1"/>
  <c r="AD114" i="5" s="1"/>
  <c r="AD115" i="5" s="1"/>
  <c r="AD133" i="5" s="1"/>
  <c r="AD134" i="5" s="1"/>
  <c r="AD136" i="5" s="1"/>
  <c r="K107" i="5"/>
  <c r="K115" i="5" s="1"/>
  <c r="K133" i="5" s="1"/>
  <c r="K134" i="5" s="1"/>
  <c r="K136" i="5" s="1"/>
  <c r="K137" i="5" s="1"/>
  <c r="O107" i="5"/>
  <c r="N107" i="5"/>
  <c r="K124" i="5"/>
  <c r="AG107" i="5"/>
  <c r="AG115" i="5" s="1"/>
  <c r="AG133" i="5" s="1"/>
  <c r="AG134" i="5" s="1"/>
  <c r="AG136" i="5" s="1"/>
  <c r="AG137" i="5" s="1"/>
  <c r="AH120" i="5"/>
  <c r="AH122" i="5" s="1"/>
  <c r="Q109" i="5"/>
  <c r="Q114" i="5" s="1"/>
  <c r="Q115" i="5" s="1"/>
  <c r="Q133" i="5" s="1"/>
  <c r="Q134" i="5" s="1"/>
  <c r="Q136" i="5" s="1"/>
  <c r="W124" i="5"/>
  <c r="X109" i="5"/>
  <c r="X114" i="5" s="1"/>
  <c r="X115" i="5" s="1"/>
  <c r="X133" i="5" s="1"/>
  <c r="X134" i="5" s="1"/>
  <c r="X136" i="5" s="1"/>
  <c r="X137" i="5" s="1"/>
  <c r="W115" i="5"/>
  <c r="W133" i="5" s="1"/>
  <c r="W134" i="5" s="1"/>
  <c r="W136" i="5" s="1"/>
  <c r="W137" i="5" s="1"/>
  <c r="AH124" i="5"/>
  <c r="AH109" i="5"/>
  <c r="AH114" i="5" s="1"/>
  <c r="AH115" i="5" s="1"/>
  <c r="AH133" i="5" s="1"/>
  <c r="AH134" i="5" s="1"/>
  <c r="AH136" i="5" s="1"/>
  <c r="F5" i="19"/>
  <c r="G5" i="19" s="1"/>
  <c r="AG124" i="5"/>
  <c r="Y109" i="5"/>
  <c r="Y114" i="5" s="1"/>
  <c r="Y115" i="5" s="1"/>
  <c r="Y133" i="5" s="1"/>
  <c r="Y134" i="5" s="1"/>
  <c r="Y136" i="5" s="1"/>
  <c r="AA109" i="5"/>
  <c r="AA114" i="5" s="1"/>
  <c r="AA115" i="5" s="1"/>
  <c r="AA133" i="5" s="1"/>
  <c r="AA134" i="5" s="1"/>
  <c r="AA136" i="5" s="1"/>
  <c r="V115" i="5"/>
  <c r="V133" i="5" s="1"/>
  <c r="V134" i="5" s="1"/>
  <c r="V136" i="5" s="1"/>
  <c r="Z109" i="5"/>
  <c r="Z114" i="5" s="1"/>
  <c r="Z115" i="5" s="1"/>
  <c r="Z133" i="5" s="1"/>
  <c r="Z134" i="5" s="1"/>
  <c r="Z136" i="5" s="1"/>
  <c r="Z137" i="5" s="1"/>
  <c r="AE115" i="5"/>
  <c r="AE133" i="5" s="1"/>
  <c r="AE134" i="5" s="1"/>
  <c r="AE136" i="5" s="1"/>
  <c r="AE137" i="5" s="1"/>
  <c r="AE124" i="5"/>
  <c r="V124" i="5"/>
  <c r="AF124" i="5"/>
  <c r="R124" i="5"/>
  <c r="AC124" i="5"/>
  <c r="AC109" i="5"/>
  <c r="AC114" i="5" s="1"/>
  <c r="AC115" i="5" s="1"/>
  <c r="AC133" i="5" s="1"/>
  <c r="AC134" i="5" s="1"/>
  <c r="AC136" i="5" s="1"/>
  <c r="AB124" i="5"/>
  <c r="AB109" i="5"/>
  <c r="AB114" i="5" s="1"/>
  <c r="AB115" i="5" s="1"/>
  <c r="AB133" i="5" s="1"/>
  <c r="AB134" i="5" s="1"/>
  <c r="AB136" i="5" s="1"/>
  <c r="P109" i="5"/>
  <c r="P114" i="5" s="1"/>
  <c r="P115" i="5" s="1"/>
  <c r="P133" i="5" s="1"/>
  <c r="P134" i="5" s="1"/>
  <c r="P136" i="5" s="1"/>
  <c r="L109" i="5"/>
  <c r="L114" i="5" s="1"/>
  <c r="L115" i="5" s="1"/>
  <c r="L133" i="5" s="1"/>
  <c r="L134" i="5" s="1"/>
  <c r="L136" i="5" s="1"/>
  <c r="L137" i="5" s="1"/>
  <c r="AF115" i="5"/>
  <c r="AF133" i="5" s="1"/>
  <c r="AF134" i="5" s="1"/>
  <c r="AF136" i="5" s="1"/>
  <c r="M109" i="5"/>
  <c r="M114" i="5" s="1"/>
  <c r="M115" i="5" s="1"/>
  <c r="M133" i="5" s="1"/>
  <c r="M134" i="5" s="1"/>
  <c r="M136" i="5" s="1"/>
  <c r="S124" i="5"/>
  <c r="R115" i="5"/>
  <c r="R133" i="5" s="1"/>
  <c r="R134" i="5" s="1"/>
  <c r="R136" i="5" s="1"/>
  <c r="F12" i="19" s="1"/>
  <c r="S115" i="5"/>
  <c r="S133" i="5" s="1"/>
  <c r="S134" i="5" s="1"/>
  <c r="S136" i="5" s="1"/>
  <c r="S137" i="5" s="1"/>
  <c r="U124" i="5"/>
  <c r="U109" i="5"/>
  <c r="U114" i="5" s="1"/>
  <c r="U115" i="5" s="1"/>
  <c r="U133" i="5" s="1"/>
  <c r="U134" i="5" s="1"/>
  <c r="U136" i="5" s="1"/>
  <c r="T124" i="5"/>
  <c r="T109" i="5"/>
  <c r="T114" i="5" s="1"/>
  <c r="T115" i="5" s="1"/>
  <c r="T133" i="5" s="1"/>
  <c r="T134" i="5" s="1"/>
  <c r="T136" i="5" s="1"/>
  <c r="J106" i="5"/>
  <c r="N109" i="5" l="1"/>
  <c r="N114" i="5" s="1"/>
  <c r="N115" i="5" s="1"/>
  <c r="N133" i="5" s="1"/>
  <c r="N134" i="5" s="1"/>
  <c r="N136" i="5" s="1"/>
  <c r="N137" i="5" s="1"/>
  <c r="O109" i="5"/>
  <c r="O114" i="5" s="1"/>
  <c r="O115" i="5" s="1"/>
  <c r="O133" i="5" s="1"/>
  <c r="O134" i="5" s="1"/>
  <c r="O136" i="5" s="1"/>
  <c r="AD124" i="5"/>
  <c r="F17" i="19"/>
  <c r="G17" i="19" s="1"/>
  <c r="F16" i="19"/>
  <c r="G16" i="19" s="1"/>
  <c r="Q137" i="5"/>
  <c r="F11" i="19"/>
  <c r="G11" i="19" s="1"/>
  <c r="AH137" i="5"/>
  <c r="F27" i="19"/>
  <c r="G27" i="19" s="1"/>
  <c r="G12" i="19"/>
  <c r="V137" i="5"/>
  <c r="F24" i="19"/>
  <c r="F26" i="19"/>
  <c r="F19" i="19"/>
  <c r="AF137" i="5"/>
  <c r="F25" i="19"/>
  <c r="F18" i="19"/>
  <c r="Y137" i="5"/>
  <c r="AD137" i="5"/>
  <c r="F23" i="19"/>
  <c r="AB137" i="5"/>
  <c r="F21" i="19"/>
  <c r="F20" i="19"/>
  <c r="AA137" i="5"/>
  <c r="AC137" i="5"/>
  <c r="F22" i="19"/>
  <c r="F8" i="19"/>
  <c r="F13" i="19"/>
  <c r="F6" i="19"/>
  <c r="R137" i="5"/>
  <c r="U137" i="5"/>
  <c r="F15" i="19"/>
  <c r="O137" i="5"/>
  <c r="F9" i="19"/>
  <c r="T137" i="5"/>
  <c r="F14" i="19"/>
  <c r="P137" i="5"/>
  <c r="F10" i="19"/>
  <c r="M137" i="5"/>
  <c r="F7" i="19"/>
  <c r="I130" i="5"/>
  <c r="G22" i="19" l="1"/>
  <c r="G25" i="19"/>
  <c r="G26" i="19"/>
  <c r="G14" i="19"/>
  <c r="G15" i="19"/>
  <c r="G19" i="19"/>
  <c r="G24" i="19"/>
  <c r="G21" i="19"/>
  <c r="G23" i="19"/>
  <c r="G6" i="19"/>
  <c r="G20" i="19"/>
  <c r="G13" i="19"/>
  <c r="G10" i="19"/>
  <c r="G9" i="19"/>
  <c r="G7" i="19"/>
  <c r="G8" i="19"/>
  <c r="G18" i="19"/>
  <c r="I132" i="5"/>
  <c r="I105" i="5" s="1"/>
  <c r="I106" i="5" l="1"/>
  <c r="I120" i="5" l="1"/>
  <c r="I122" i="5" s="1"/>
  <c r="I107" i="5"/>
  <c r="I124" i="5" l="1"/>
  <c r="I109" i="5"/>
  <c r="I114" i="5" s="1"/>
  <c r="I115" i="5" s="1"/>
  <c r="I133" i="5" s="1"/>
  <c r="J107" i="5"/>
  <c r="J120" i="5"/>
  <c r="J122" i="5" l="1"/>
  <c r="J109" i="5" s="1"/>
  <c r="J114" i="5" s="1"/>
  <c r="I134" i="5"/>
  <c r="H133" i="5" s="1"/>
  <c r="J115" i="5" l="1"/>
  <c r="J133" i="5" s="1"/>
  <c r="J134" i="5" s="1"/>
  <c r="J136" i="5" s="1"/>
  <c r="J124" i="5"/>
  <c r="I136" i="5"/>
  <c r="H128" i="5"/>
  <c r="H129" i="5"/>
  <c r="H131" i="5"/>
  <c r="H130" i="5"/>
  <c r="I137" i="5" l="1"/>
  <c r="AI136" i="5"/>
  <c r="J137" i="5"/>
  <c r="F4" i="19"/>
  <c r="H132" i="5"/>
  <c r="H134" i="5" s="1"/>
  <c r="G4" i="19" l="1"/>
  <c r="AI137" i="5"/>
  <c r="F3" i="19" l="1"/>
  <c r="F28" i="19" s="1"/>
  <c r="G3" i="19" l="1"/>
  <c r="G28" i="19" s="1"/>
</calcChain>
</file>

<file path=xl/sharedStrings.xml><?xml version="1.0" encoding="utf-8"?>
<sst xmlns="http://schemas.openxmlformats.org/spreadsheetml/2006/main" count="821" uniqueCount="300">
  <si>
    <t>-</t>
  </si>
  <si>
    <t>VALOR (R$)</t>
  </si>
  <si>
    <t>Adicional Noturno</t>
  </si>
  <si>
    <t>%</t>
  </si>
  <si>
    <t>Outros (especificar)</t>
  </si>
  <si>
    <t>Lucro</t>
  </si>
  <si>
    <t>Data base da categoria (dia/mês/ano)</t>
  </si>
  <si>
    <t>Categoria profissional (vinculada à execução contratual)</t>
  </si>
  <si>
    <t>Tipo de serviço (mesmo serviço com características distintas)</t>
  </si>
  <si>
    <t>A</t>
  </si>
  <si>
    <t>B</t>
  </si>
  <si>
    <t>C</t>
  </si>
  <si>
    <t>D</t>
  </si>
  <si>
    <t>E</t>
  </si>
  <si>
    <t>F</t>
  </si>
  <si>
    <t>G</t>
  </si>
  <si>
    <t>H</t>
  </si>
  <si>
    <t>COMPOSIÇÃO DA REMUNERAÇÃO</t>
  </si>
  <si>
    <t>INSUMOS DIVERSOS</t>
  </si>
  <si>
    <t>TOTAL SUBMÓDULO 4.1</t>
  </si>
  <si>
    <t>Afastamento Maternidade</t>
  </si>
  <si>
    <t>4.1</t>
  </si>
  <si>
    <t>4.2</t>
  </si>
  <si>
    <t>Custos Indiretos</t>
  </si>
  <si>
    <t>Mão-de-Obra vinculada à execução contratual (valor por empregado)</t>
  </si>
  <si>
    <t>Salário Base</t>
  </si>
  <si>
    <t>Limpeza</t>
  </si>
  <si>
    <t>Servente</t>
  </si>
  <si>
    <t>TRIBUTOS</t>
  </si>
  <si>
    <t>C.1</t>
  </si>
  <si>
    <t>C.2</t>
  </si>
  <si>
    <t>C.3</t>
  </si>
  <si>
    <t>a)</t>
  </si>
  <si>
    <t>Tributos % = To = .............................................................</t>
  </si>
  <si>
    <t>b)</t>
  </si>
  <si>
    <t>c)</t>
  </si>
  <si>
    <t>Po / (1 - To) = P1 = ..............................................................................</t>
  </si>
  <si>
    <t>Valor dos Tributos = P1 - Po</t>
  </si>
  <si>
    <t>Dados para composição dos custos referentes à mão-de-obra</t>
  </si>
  <si>
    <t>Classificação Brasileira de Ocupações (CBO)</t>
  </si>
  <si>
    <t xml:space="preserve">Adicional Periculosidade </t>
  </si>
  <si>
    <t>Adicional Insalubridade</t>
  </si>
  <si>
    <t xml:space="preserve">INSS </t>
  </si>
  <si>
    <t xml:space="preserve">Salário Educação </t>
  </si>
  <si>
    <t xml:space="preserve">INCRA </t>
  </si>
  <si>
    <t xml:space="preserve">FGTS </t>
  </si>
  <si>
    <t>2.3</t>
  </si>
  <si>
    <t>TOTAL DO MÓDULO 1</t>
  </si>
  <si>
    <t>PROVISÃO PARA RESCISÃO</t>
  </si>
  <si>
    <t xml:space="preserve">Aviso Prévio Trabalhado </t>
  </si>
  <si>
    <t>Incidência do FGTS sobre Aviso Prévio Indenizado</t>
  </si>
  <si>
    <t>Aviso Prévio Indenizado</t>
  </si>
  <si>
    <t>Multa do FGTS e Contribuição Social sobre o Aviso Prévio Indenizado</t>
  </si>
  <si>
    <t>Incidência dos encargos do submódulo 2.2 sobre Aviso Prévio Trabalhado</t>
  </si>
  <si>
    <t xml:space="preserve">Multa do FGTS e Contribuição Social sobre o Aviso Prévio Trabalhado. </t>
  </si>
  <si>
    <t>Licença Paternidade</t>
  </si>
  <si>
    <t xml:space="preserve">Uniformes </t>
  </si>
  <si>
    <t>Assistencia Social a Familia (clausula 16ª CCT)</t>
  </si>
  <si>
    <t>Assistência Médica  (clausula 15ª CCT)</t>
  </si>
  <si>
    <t>Incidencia do item 4.1 sobre o 13º salario e adicional de férias</t>
  </si>
  <si>
    <t>Subtotal</t>
  </si>
  <si>
    <t>Ausências por doença</t>
  </si>
  <si>
    <t>Incidencia do item 4.1 sobre o custro de reposição do profissional ausente</t>
  </si>
  <si>
    <t>TOTAL SUBMÓDULO</t>
  </si>
  <si>
    <t>ENCARGOS SOCIAIS E TRABALHISTAS</t>
  </si>
  <si>
    <t>Materiais de limpeza e higienização</t>
  </si>
  <si>
    <t>Produtos e Equipamentos</t>
  </si>
  <si>
    <t>Manutenção e depreciação de equipamentos</t>
  </si>
  <si>
    <t>Outros (Exame Admissional/Demissional/Periódico)</t>
  </si>
  <si>
    <t xml:space="preserve">TOTAL DO MÓDULO </t>
  </si>
  <si>
    <t>SESI ou SESC</t>
  </si>
  <si>
    <t>SENAI ou SENAC</t>
  </si>
  <si>
    <t>SEBRAE</t>
  </si>
  <si>
    <t>TOTAL ENCARGOS PREVIDENCIÁRIOS</t>
  </si>
  <si>
    <t>1 - COMPOSIÇÃO DA REMUNERAÇÃO</t>
  </si>
  <si>
    <t>2 - Benefícios Mensais e Diários</t>
  </si>
  <si>
    <t>3 - INSUMOS DIVERSOS</t>
  </si>
  <si>
    <t>4 - Encargos Sociais e Trabalhistas</t>
  </si>
  <si>
    <t>4.1 Encargos Previdenciários e FGTS</t>
  </si>
  <si>
    <t>4. 2 Salário Adicional de Férias</t>
  </si>
  <si>
    <t>TOTAL  Salário Adicional de Férias</t>
  </si>
  <si>
    <t>Incidencia do item 4.1 sobre Afastamento Maternidade</t>
  </si>
  <si>
    <t>TOTAL do afastamento maternidade</t>
  </si>
  <si>
    <t>4.3 Afastamento Maternidade</t>
  </si>
  <si>
    <t>4.4 PROVISÃO PARA RESCISÃO</t>
  </si>
  <si>
    <t>TOTAL da Provisão para Recisão</t>
  </si>
  <si>
    <t>4.5 - CUSTO DE REPOSIÇÃO DO PROFISSIONAL AUSENTE</t>
  </si>
  <si>
    <t>4.3</t>
  </si>
  <si>
    <t>4.4</t>
  </si>
  <si>
    <t>4.5</t>
  </si>
  <si>
    <t>4.6</t>
  </si>
  <si>
    <t>Encargos sociais e previdenciários</t>
  </si>
  <si>
    <t>13º Salário e adicional de férias</t>
  </si>
  <si>
    <t>Afastamento maternidade</t>
  </si>
  <si>
    <t>Custo de reposição do profissional ausente</t>
  </si>
  <si>
    <t>Custo de rescisão</t>
  </si>
  <si>
    <t>Outros Especificar</t>
  </si>
  <si>
    <t>Total dos Encargos Sociais e trabalhistas</t>
  </si>
  <si>
    <t>Quadro resumo do item 4 - Encargos sociais e trabalhistas</t>
  </si>
  <si>
    <t xml:space="preserve"> CUSTOS INDIRETOS, TRIBUTOS E LUCRO</t>
  </si>
  <si>
    <t>C.4</t>
  </si>
  <si>
    <t>C.5</t>
  </si>
  <si>
    <t>COFINS 3%</t>
  </si>
  <si>
    <t>PIS 0,65%</t>
  </si>
  <si>
    <t>ISSQN 4,00%</t>
  </si>
  <si>
    <t>TOTAL DO TRIBUTOS</t>
  </si>
  <si>
    <t>Total dos custos intiretos, tributos e lucro</t>
  </si>
  <si>
    <t>Total dos Custos Indiretos e Lucro</t>
  </si>
  <si>
    <t>CUSTO GERAL POR EMPREGADO</t>
  </si>
  <si>
    <t>5 - CUSTOS INDIRETOS, TRIBUTOS E LUCRO</t>
  </si>
  <si>
    <t>(Total dos Módulos 1, 2, 3 e 4 + Custos indiretos + lucro)= Po = ...................................</t>
  </si>
  <si>
    <t>Subtotal (A + B + C + D)</t>
  </si>
  <si>
    <t>Acumulação de função</t>
  </si>
  <si>
    <t>Assiduidade</t>
  </si>
  <si>
    <t>Hora noturna adicional</t>
  </si>
  <si>
    <t>Adicional de Hora Extra</t>
  </si>
  <si>
    <t>Transporte (clausula 14ª CCT)</t>
  </si>
  <si>
    <t>Fundo de Formação Profissional  (clausula 22ª CCT)</t>
  </si>
  <si>
    <t>Adicional de Férias</t>
  </si>
  <si>
    <t xml:space="preserve">Ausência por Acidente de Trabalho </t>
  </si>
  <si>
    <t>Ausências legais</t>
  </si>
  <si>
    <t>CRAS</t>
  </si>
  <si>
    <t>Item</t>
  </si>
  <si>
    <t>Água Sanitária – litros</t>
  </si>
  <si>
    <t>Desinfetante   - litros</t>
  </si>
  <si>
    <t>Lã de Aço – pacote</t>
  </si>
  <si>
    <t>Esponja dupla face – Unidades</t>
  </si>
  <si>
    <t>Sabão em pedra  - 200 gr – unidade</t>
  </si>
  <si>
    <t>Saco alvejado algodão – unidades</t>
  </si>
  <si>
    <t>Saco para lixo 15 litros – unidades</t>
  </si>
  <si>
    <t>Saco para lixo 30 litros – unidades</t>
  </si>
  <si>
    <t>Saco para lixo 50 litros – unidades</t>
  </si>
  <si>
    <t>Saco para lixo 100 litros (de 8 micras) – unidades</t>
  </si>
  <si>
    <t>Multiuso  500 ml - unidades</t>
  </si>
  <si>
    <t>Álcool 70% - litros</t>
  </si>
  <si>
    <t>Álcool 92% - litros</t>
  </si>
  <si>
    <t>Amaciante  - litros</t>
  </si>
  <si>
    <t>Vassoura de palha - unidade</t>
  </si>
  <si>
    <t>Vassoura de Naylon - unidade</t>
  </si>
  <si>
    <t>Pás de lixo - unidade</t>
  </si>
  <si>
    <t>Baldes  - unidade</t>
  </si>
  <si>
    <t>Escova de lavar roupa - unidade</t>
  </si>
  <si>
    <t>Rodo tipo esfregão (scotbrit) - unidade</t>
  </si>
  <si>
    <t>Rodo de espuma - unidade</t>
  </si>
  <si>
    <t>R$ Total</t>
  </si>
  <si>
    <t>Saco para o chão (2ª viagem) – unidad</t>
  </si>
  <si>
    <t>Limpa Vidros para diluir 1x10 - litros</t>
  </si>
  <si>
    <t>Flanela Branca 29x39 - unidades</t>
  </si>
  <si>
    <t>Saco alvejado algodão 60x80 cm - unida</t>
  </si>
  <si>
    <t>Saco para lixo 100 litros azul - unidade</t>
  </si>
  <si>
    <t>Detergente 500 ml - unidades</t>
  </si>
  <si>
    <t>Pedra Sanitária - unidade</t>
  </si>
  <si>
    <t>Cera incolor - 1000 ml - unidade</t>
  </si>
  <si>
    <t>Saponáceo liquido com 300 ml - unid</t>
  </si>
  <si>
    <t>Saco de pano sem alvejar</t>
  </si>
  <si>
    <t>Rodo de madeira médio – 40 cm -unida</t>
  </si>
  <si>
    <t>Rodo de madeira grande – 80 cm -unida</t>
  </si>
  <si>
    <t>Limpador Químico -  Ref. Quimibos - dot limp - 5 litro</t>
  </si>
  <si>
    <t>valor mensal</t>
  </si>
  <si>
    <t>Total Mensal</t>
  </si>
  <si>
    <t>Qtde Efetivo</t>
  </si>
  <si>
    <t>Sindicato</t>
  </si>
  <si>
    <t>SIEMACO</t>
  </si>
  <si>
    <t>Salário Min. Nacional</t>
  </si>
  <si>
    <t>CEMEI Santa Clara</t>
  </si>
  <si>
    <t>CEMEI Raio Sol</t>
  </si>
  <si>
    <t>Esc. Olavo Bilac</t>
  </si>
  <si>
    <t>Esc. S. Cristóvão</t>
  </si>
  <si>
    <t>Esc. José Bonif.</t>
  </si>
  <si>
    <t>Esc. Leôncio Correia</t>
  </si>
  <si>
    <t>Esc. Tancredo Neves</t>
  </si>
  <si>
    <t>Biblioteca e CAMU</t>
  </si>
  <si>
    <t>UBS B Vista</t>
  </si>
  <si>
    <t>UBS Nova União</t>
  </si>
  <si>
    <t>Posto Central e Fisiot.</t>
  </si>
  <si>
    <t>UBS Bairro União</t>
  </si>
  <si>
    <t>Sede Adm. Saúde</t>
  </si>
  <si>
    <t>Centro Espec</t>
  </si>
  <si>
    <t>Paço Munic</t>
  </si>
  <si>
    <t>Sede  Agric.</t>
  </si>
  <si>
    <t>Sec Des. Ecom.</t>
  </si>
  <si>
    <t>C E Ivar Ranzi</t>
  </si>
  <si>
    <t>CIESCA</t>
  </si>
  <si>
    <t>Gin. A C Picinato</t>
  </si>
  <si>
    <t>Detergente - litros - para piso</t>
  </si>
  <si>
    <t>Saponáceo pó  - 300 gr – unidades</t>
  </si>
  <si>
    <t>Álcool gel  -  480 gr - 70%</t>
  </si>
  <si>
    <t>Álcool líquido com 1 litro - litros - 46%</t>
  </si>
  <si>
    <t>Local 1</t>
  </si>
  <si>
    <t>Local 2</t>
  </si>
  <si>
    <t>Local 3</t>
  </si>
  <si>
    <t>Local 4</t>
  </si>
  <si>
    <t>Local 5</t>
  </si>
  <si>
    <t>Local 6</t>
  </si>
  <si>
    <t>Local 7</t>
  </si>
  <si>
    <t>Local 8</t>
  </si>
  <si>
    <t>Local 9</t>
  </si>
  <si>
    <t>Local 10</t>
  </si>
  <si>
    <t>Local 11</t>
  </si>
  <si>
    <t>Local 12</t>
  </si>
  <si>
    <t>Local 13</t>
  </si>
  <si>
    <t>Local 14</t>
  </si>
  <si>
    <t>Local 15</t>
  </si>
  <si>
    <t>Local 16</t>
  </si>
  <si>
    <t>Local 17</t>
  </si>
  <si>
    <t>Local 18</t>
  </si>
  <si>
    <t>Local 19</t>
  </si>
  <si>
    <t>Local 20</t>
  </si>
  <si>
    <t>Local 21</t>
  </si>
  <si>
    <t>12 meses</t>
  </si>
  <si>
    <t>Sec Viação e Obras</t>
  </si>
  <si>
    <t>Local 22</t>
  </si>
  <si>
    <t>Valor Unitário</t>
  </si>
  <si>
    <t>Nº Trabalhor</t>
  </si>
  <si>
    <t>Total por Trabalhador</t>
  </si>
  <si>
    <t>Total Anual</t>
  </si>
  <si>
    <t>Total Mensal (T. A /12)</t>
  </si>
  <si>
    <t>Qtde</t>
  </si>
  <si>
    <t>Total valor mensal</t>
  </si>
  <si>
    <t>Total valor 12 meses</t>
  </si>
  <si>
    <t>Subtotal (A + B + C + D + E) (total por empregado)</t>
  </si>
  <si>
    <t>E M Olavo Bila</t>
  </si>
  <si>
    <t>Quantidade de Empregados</t>
  </si>
  <si>
    <t>E M S Crist</t>
  </si>
  <si>
    <t>E R José Bom</t>
  </si>
  <si>
    <t>E M Leônc Cor</t>
  </si>
  <si>
    <t>Biblioteca</t>
  </si>
  <si>
    <t>Tancredo Nev</t>
  </si>
  <si>
    <t>Centro Espic</t>
  </si>
  <si>
    <t>UBS Boa Vista</t>
  </si>
  <si>
    <t>UBS N União</t>
  </si>
  <si>
    <t>UBS Central F</t>
  </si>
  <si>
    <t>UBS B União</t>
  </si>
  <si>
    <t>Sede Adm Sal</t>
  </si>
  <si>
    <t>Paço Mun</t>
  </si>
  <si>
    <t>Sec Agricult</t>
  </si>
  <si>
    <t>Sec Des Econ</t>
  </si>
  <si>
    <t>Sec Viação Ob</t>
  </si>
  <si>
    <t>Gin Ivar Ranzi</t>
  </si>
  <si>
    <t>Gin A C Picin</t>
  </si>
  <si>
    <t>CIESCa</t>
  </si>
  <si>
    <t>Local 23</t>
  </si>
  <si>
    <t>Salário Nominativo da Categoria Profissional - 44 HORAS</t>
  </si>
  <si>
    <t>Salário Nominativo da Categoria Profissional = 40 HORAS</t>
  </si>
  <si>
    <t xml:space="preserve">Sabão em pó – 1 kg </t>
  </si>
  <si>
    <r>
      <t xml:space="preserve">SERVIÇOS DE LIMPEZA E CONSERVAÇÃO DO </t>
    </r>
    <r>
      <rPr>
        <b/>
        <sz val="9"/>
        <color rgb="FF000000"/>
        <rFont val="Times New Roman"/>
        <family val="1"/>
      </rPr>
      <t>CEMEI SANTA CLARA</t>
    </r>
    <r>
      <rPr>
        <sz val="9"/>
        <color rgb="FF000000"/>
        <rFont val="Times New Roman"/>
        <family val="1"/>
      </rPr>
      <t xml:space="preserve"> </t>
    </r>
  </si>
  <si>
    <r>
      <t xml:space="preserve">SERVIÇOS DE LIMPEZA E CONSERVAÇÃO DO </t>
    </r>
    <r>
      <rPr>
        <b/>
        <sz val="9"/>
        <color rgb="FF000000"/>
        <rFont val="Times New Roman"/>
        <family val="1"/>
      </rPr>
      <t>CEMEI RAIO DE SOL</t>
    </r>
    <r>
      <rPr>
        <sz val="9"/>
        <color rgb="FF000000"/>
        <rFont val="Times New Roman"/>
        <family val="1"/>
      </rPr>
      <t xml:space="preserve"> 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</si>
  <si>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>ESCOLA MUNICIPAL OLAVO BILAC</t>
    </r>
    <r>
      <rPr>
        <sz val="9"/>
        <color rgb="FF000000"/>
        <rFont val="Times New Roman"/>
        <family val="1"/>
      </rPr>
      <t xml:space="preserve"> 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</si>
  <si>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>ESCOLA MUNICIPAL SÃO CRISTÓVÃO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</si>
  <si>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 xml:space="preserve">ESCOLA MUNICIPAL DO CAMPO JOSÉ BONIFÁCIO 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</si>
  <si>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 xml:space="preserve">ESCOLA MUNICIPAL LEÔNCIO CORREIA </t>
    </r>
  </si>
  <si>
    <r>
      <t xml:space="preserve">SERVIÇO DE LIMPEZA E CONSERVAÇÃO DA ESCOLA MUNICIPAL </t>
    </r>
    <r>
      <rPr>
        <b/>
        <sz val="9"/>
        <color rgb="FF000000"/>
        <rFont val="Times New Roman"/>
        <family val="1"/>
      </rPr>
      <t>TANCREDO NEVES</t>
    </r>
    <r>
      <rPr>
        <sz val="9"/>
        <color rgb="FF000000"/>
        <rFont val="Times New Roman"/>
        <family val="1"/>
      </rPr>
      <t xml:space="preserve"> 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</si>
  <si>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 xml:space="preserve">BIBLIOTECA CIDADÃ CLARA ALETA SCHULTZ </t>
    </r>
    <r>
      <rPr>
        <sz val="9"/>
        <color rgb="FF000000"/>
        <rFont val="Times New Roman"/>
        <family val="1"/>
      </rPr>
      <t xml:space="preserve">e </t>
    </r>
    <r>
      <rPr>
        <b/>
        <sz val="9"/>
        <rFont val="Times New Roman"/>
        <family val="1"/>
      </rPr>
      <t>Centro de Atendimento Multidisciplinar  - CAMU</t>
    </r>
  </si>
  <si>
    <r>
      <t xml:space="preserve">SERVIÇOS DE LIMPEZA E CONSERVAÇÃO DO </t>
    </r>
    <r>
      <rPr>
        <b/>
        <sz val="9"/>
        <color rgb="FF000000"/>
        <rFont val="Times New Roman"/>
        <family val="1"/>
      </rPr>
      <t>CENTRO DE ESPECIALIDADE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</si>
  <si>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>UNIDADE BÁSICA DE SAÚDE DA BOA VISTA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</si>
  <si>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>UNIDADE BÁSICA DE SAÚDE DA NOVA UNIÃO</t>
    </r>
    <r>
      <rPr>
        <sz val="9"/>
        <color rgb="FF000000"/>
        <rFont val="Times New Roman"/>
        <family val="1"/>
      </rPr>
      <t xml:space="preserve">  </t>
    </r>
  </si>
  <si>
    <r>
      <t xml:space="preserve">SERVIÇOS DE LIMPEZA E </t>
    </r>
    <r>
      <rPr>
        <b/>
        <sz val="9"/>
        <color rgb="FF000000"/>
        <rFont val="Times New Roman"/>
        <family val="1"/>
      </rPr>
      <t>CONSERVAÇÃO DO POSTO CENTRAL</t>
    </r>
    <r>
      <rPr>
        <sz val="9"/>
        <color rgb="FF000000"/>
        <rFont val="Times New Roman"/>
        <family val="1"/>
      </rPr>
      <t xml:space="preserve"> -  E </t>
    </r>
    <r>
      <rPr>
        <b/>
        <sz val="9"/>
        <color rgb="FF000000"/>
        <rFont val="Times New Roman"/>
        <family val="1"/>
      </rPr>
      <t>CLÍNICA DE FISIOTERAPIA</t>
    </r>
    <r>
      <rPr>
        <sz val="9"/>
        <color rgb="FF000000"/>
        <rFont val="Times New Roman"/>
        <family val="1"/>
      </rPr>
      <t xml:space="preserve"> </t>
    </r>
  </si>
  <si>
    <r>
      <t>SERVIÇO DE LIMPEZA E CONSERVAÇÃO DA UBS</t>
    </r>
    <r>
      <rPr>
        <b/>
        <sz val="9"/>
        <rFont val="Times New Roman"/>
        <family val="1"/>
      </rPr>
      <t xml:space="preserve"> do BAIRRO UNIÃO</t>
    </r>
  </si>
  <si>
    <r>
      <t>SERVIÇO DE LIMPEZA E CONSERVAÇÃO DA S</t>
    </r>
    <r>
      <rPr>
        <b/>
        <sz val="9"/>
        <color rgb="FF000000"/>
        <rFont val="Times New Roman"/>
        <family val="1"/>
      </rPr>
      <t>EDE ADMINISTRATIVA DA SEC. DA SAÚDE</t>
    </r>
    <r>
      <rPr>
        <sz val="9"/>
        <color rgb="FF000000"/>
        <rFont val="Times New Roman"/>
        <family val="1"/>
      </rPr>
      <t xml:space="preserve"> </t>
    </r>
  </si>
  <si>
    <r>
      <t xml:space="preserve">SERVIÇO DE LIMPEZA E CONSERVAÇÃO DO </t>
    </r>
    <r>
      <rPr>
        <b/>
        <sz val="9"/>
        <color rgb="FF000000"/>
        <rFont val="Times New Roman"/>
        <family val="1"/>
      </rPr>
      <t>PAÇO MUNICIPAL</t>
    </r>
    <r>
      <rPr>
        <sz val="9"/>
        <color rgb="FF000000"/>
        <rFont val="Times New Roman"/>
        <family val="1"/>
      </rPr>
      <t xml:space="preserve"> </t>
    </r>
  </si>
  <si>
    <r>
      <t xml:space="preserve">SERVIÇO DE LIMPEZA E CONSERVAÇÃO </t>
    </r>
    <r>
      <rPr>
        <b/>
        <sz val="9"/>
        <color rgb="FF000000"/>
        <rFont val="Times New Roman"/>
        <family val="1"/>
      </rPr>
      <t xml:space="preserve">DO CENTRO ESPORTIVO IVAR RANZI </t>
    </r>
  </si>
  <si>
    <r>
      <t xml:space="preserve">SERVIÇO DE LIMPEZA E CONSERVAÇÃO </t>
    </r>
    <r>
      <rPr>
        <b/>
        <sz val="9"/>
        <color rgb="FF000000"/>
        <rFont val="Times New Roman"/>
        <family val="1"/>
      </rPr>
      <t>DO GINÁSIO DE ESPORTES ANTÔNIO CARLOS PICINATTO</t>
    </r>
  </si>
  <si>
    <r>
      <t xml:space="preserve">SERVIÇO DE LIMPEZA E CONSERVAÇÃO DA SEDE DA </t>
    </r>
    <r>
      <rPr>
        <b/>
        <sz val="9"/>
        <color rgb="FF000000"/>
        <rFont val="Times New Roman"/>
        <family val="1"/>
      </rPr>
      <t>SECRETARIA DE VIAÇÃO OBRAS</t>
    </r>
    <r>
      <rPr>
        <sz val="9"/>
        <color rgb="FF000000"/>
        <rFont val="Times New Roman"/>
        <family val="1"/>
      </rPr>
      <t xml:space="preserve"> E URBANISMO E CAPELA MORTUÁRIA </t>
    </r>
  </si>
  <si>
    <t>Locais dos Serviços</t>
  </si>
  <si>
    <t>Total Estimado</t>
  </si>
  <si>
    <t xml:space="preserve">PLANILHA COMPOSIÇÃO DOS CUSTOS DOS SERVIÇOS </t>
  </si>
  <si>
    <t>Outros</t>
  </si>
  <si>
    <t>PLANILHA DE QUANTIDADE E CUSTOS DOS MATERIAIS</t>
  </si>
  <si>
    <t>Odorisador de ar – lavanda – 400 ou 300 ml – unidade</t>
  </si>
  <si>
    <t xml:space="preserve">Lote </t>
  </si>
  <si>
    <t>C/H Semanal</t>
  </si>
  <si>
    <t>40 h/s</t>
  </si>
  <si>
    <t>20 h/s</t>
  </si>
  <si>
    <t>CEMEI Arco Iris</t>
  </si>
  <si>
    <t>CEMEI Sta Clara</t>
  </si>
  <si>
    <t>CEMEI Raio de Sol</t>
  </si>
  <si>
    <t>Pré-Escola S. F. Assis</t>
  </si>
  <si>
    <t>Pré S F Assis</t>
  </si>
  <si>
    <t>Local 24</t>
  </si>
  <si>
    <t>Local 25</t>
  </si>
  <si>
    <t>Cons. Tutelar</t>
  </si>
  <si>
    <t>Auxílio-Refeição/Alimentação  (clausula 13ª CCT) (80%*13/12)</t>
  </si>
  <si>
    <t>2(40 horas)    1 (20 horas)</t>
  </si>
  <si>
    <r>
      <t xml:space="preserve">SERVIÇO DE LIMPEZA E CONSERVAÇÃO </t>
    </r>
    <r>
      <rPr>
        <b/>
        <sz val="9"/>
        <color rgb="FF000000"/>
        <rFont val="Times New Roman"/>
        <family val="1"/>
      </rPr>
      <t>DO CIESCA - Centro de Integração Esportiva e Social de Céu Azul</t>
    </r>
  </si>
  <si>
    <t>Seguro Acidente de Trabalho/SAT</t>
  </si>
  <si>
    <t xml:space="preserve">Férias </t>
  </si>
  <si>
    <t>13º Salário</t>
  </si>
  <si>
    <t>Sabão em pó – 1 kg  - INDICADO PARA USO HOSPITALAR</t>
  </si>
  <si>
    <t>Vassoura de Naylon - COM CABO DE ALUMINIO - unid.</t>
  </si>
  <si>
    <t>Rodo tipo esfregão (scotbrit) - COM CABO DE ALUMINIO - Unid.</t>
  </si>
  <si>
    <t>Rodo de espuma - - COM CABO DE ALUMINIO - unid.</t>
  </si>
  <si>
    <t>Rodo médio – 40 cm - COM CABO DE ALUMINIO -unid.</t>
  </si>
  <si>
    <t>Rodo  grande – 60 cm -- COM CABO DE ALUMINIO -unid.</t>
  </si>
  <si>
    <r>
      <t xml:space="preserve">SERVIÇOS DE LIMPEZA E CONSERVAÇÃO DO </t>
    </r>
    <r>
      <rPr>
        <b/>
        <sz val="9"/>
        <color rgb="FF000000"/>
        <rFont val="Times New Roman"/>
        <family val="1"/>
      </rPr>
      <t>CEMEI ARCO ÍRIS</t>
    </r>
    <r>
      <rPr>
        <sz val="9"/>
        <color rgb="FF000000"/>
        <rFont val="Times New Roman"/>
        <family val="1"/>
      </rPr>
      <t xml:space="preserve">   *</t>
    </r>
  </si>
  <si>
    <r>
      <t xml:space="preserve">SERVIÇO DE LIMPEZA E CONSERVAÇÃO DO </t>
    </r>
    <r>
      <rPr>
        <b/>
        <sz val="9"/>
        <color rgb="FF000000"/>
        <rFont val="Times New Roman"/>
        <family val="1"/>
      </rPr>
      <t>CRAS</t>
    </r>
    <r>
      <rPr>
        <sz val="9"/>
        <color rgb="FF000000"/>
        <rFont val="Times New Roman"/>
        <family val="1"/>
      </rPr>
      <t xml:space="preserve"> e </t>
    </r>
    <r>
      <rPr>
        <b/>
        <sz val="9"/>
        <color rgb="FF000000"/>
        <rFont val="Times New Roman"/>
        <family val="1"/>
      </rPr>
      <t>CENTRO COMUNITÁRIO DO SÃO LUCA</t>
    </r>
    <r>
      <rPr>
        <sz val="9"/>
        <color rgb="FF000000"/>
        <rFont val="Times New Roman"/>
        <family val="1"/>
      </rPr>
      <t>S – .</t>
    </r>
  </si>
  <si>
    <r>
      <t xml:space="preserve">SERVIÇO DE LIMPEZA E CONSERVAÇÃO DA SEDE DA </t>
    </r>
    <r>
      <rPr>
        <b/>
        <sz val="9"/>
        <color rgb="FF000000"/>
        <rFont val="Times New Roman"/>
        <family val="1"/>
      </rPr>
      <t>SECRETARIA DA AGRICULTURA</t>
    </r>
    <r>
      <rPr>
        <sz val="9"/>
        <color rgb="FF000000"/>
        <rFont val="Times New Roman"/>
        <family val="1"/>
      </rPr>
      <t xml:space="preserve"> –  e </t>
    </r>
    <r>
      <rPr>
        <b/>
        <sz val="9"/>
        <color rgb="FF000000"/>
        <rFont val="Times New Roman"/>
        <family val="1"/>
      </rPr>
      <t>AUDITÓRIO ECOLÓGICO</t>
    </r>
    <r>
      <rPr>
        <sz val="9"/>
        <color rgb="FF000000"/>
        <rFont val="Times New Roman"/>
        <family val="1"/>
      </rPr>
      <t xml:space="preserve">, </t>
    </r>
  </si>
  <si>
    <r>
      <t>Serviço de limpeza e conservação da sede da</t>
    </r>
    <r>
      <rPr>
        <b/>
        <sz val="9"/>
        <color rgb="FF000000"/>
        <rFont val="Times New Roman"/>
        <family val="1"/>
      </rPr>
      <t xml:space="preserve"> Secretaria de Desenvolvimento Econômico e Turismo</t>
    </r>
    <r>
      <rPr>
        <sz val="9"/>
        <color rgb="FF000000"/>
        <rFont val="Times New Roman"/>
        <family val="1"/>
      </rPr>
      <t xml:space="preserve"> –, e CENTRO DE EVENTOS DO PARQUE DE EXPOSIÇÕES, </t>
    </r>
  </si>
  <si>
    <r>
      <t>SERVIÇO DE LIMPEZA E CONSERVAÇÃO DO</t>
    </r>
    <r>
      <rPr>
        <b/>
        <sz val="9"/>
        <color rgb="FF000000"/>
        <rFont val="Times New Roman"/>
        <family val="1"/>
      </rPr>
      <t xml:space="preserve"> CONSELHO TUTELAR</t>
    </r>
    <r>
      <rPr>
        <sz val="9"/>
        <color rgb="FF000000"/>
        <rFont val="Times New Roman"/>
        <family val="1"/>
      </rPr>
      <t xml:space="preserve">. </t>
    </r>
  </si>
  <si>
    <r>
      <t>SERVIÇOS DE LIMPEZA E CONSERVAÇÃO DO PRÉ-ESCOLA</t>
    </r>
    <r>
      <rPr>
        <b/>
        <sz val="10"/>
        <color rgb="FF000000"/>
        <rFont val="Times New Roman"/>
        <family val="1"/>
      </rPr>
      <t xml:space="preserve"> SÃO FRANCISCO DE ASSIS</t>
    </r>
    <r>
      <rPr>
        <sz val="10"/>
        <color rgb="FF000000"/>
        <rFont val="Times New Roman"/>
        <family val="1"/>
      </rPr>
      <t xml:space="preserve"> –  *</t>
    </r>
  </si>
  <si>
    <t>Pregão 31-2023 - Serviços de limpeza e conservação predial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</si>
</sst>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&quot;\ #,##0.00;[Red]&quot;R$&quot;\ \-#,##0.00"/>
    <numFmt numFmtId="165" formatCode="_ * #,##0.00_ ;_ * \-#,##0.00_ ;_ * &quot;-&quot;??_ ;_ @_ "/>
    <numFmt numFmtId="166" formatCode="&quot;R$ &quot;#,##0.00_);[Red]\(&quot;R$ &quot;#,##0.00\)"/>
    <numFmt numFmtId="167" formatCode="_(&quot;R$ &quot;* #,##0.00_);_(&quot;R$ &quot;* \(#,##0.00\);_(&quot;R$ &quot;* &quot;-&quot;??_);_(@_)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000000"/>
      <name val="Times New Roman"/>
      <family val="1"/>
    </font>
    <font>
      <b/>
      <sz val="12"/>
      <name val="Arial"/>
      <family val="2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b/>
      <sz val="10"/>
      <color rgb="FF000000"/>
      <name val="Times New Roman"/>
      <family val="1"/>
    </font>
    <font>
      <b/>
      <sz val="11"/>
      <name val="Arial"/>
      <family val="2"/>
    </font>
    <font>
      <sz val="10"/>
      <color rgb="FF00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31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7" fontId="1" fillId="0" borderId="0" applyFill="0" applyBorder="0" applyAlignment="0" applyProtection="0"/>
    <xf numFmtId="9" fontId="1" fillId="0" borderId="0" applyFill="0" applyBorder="0" applyAlignment="0" applyProtection="0"/>
    <xf numFmtId="165" fontId="1" fillId="0" borderId="0" applyFont="0" applyFill="0" applyBorder="0" applyAlignment="0" applyProtection="0"/>
  </cellStyleXfs>
  <cellXfs count="239">
    <xf numFmtId="0" fontId="0" fillId="0" borderId="0" xfId="0"/>
    <xf numFmtId="10" fontId="0" fillId="0" borderId="1" xfId="0" applyNumberFormat="1" applyBorder="1" applyAlignment="1">
      <alignment horizontal="center"/>
    </xf>
    <xf numFmtId="10" fontId="1" fillId="0" borderId="1" xfId="2" applyNumberForma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2" fontId="2" fillId="0" borderId="0" xfId="0" applyNumberFormat="1" applyFont="1"/>
    <xf numFmtId="0" fontId="5" fillId="0" borderId="10" xfId="0" applyFont="1" applyBorder="1" applyAlignment="1">
      <alignment horizontal="center"/>
    </xf>
    <xf numFmtId="10" fontId="5" fillId="0" borderId="11" xfId="2" applyNumberFormat="1" applyFont="1" applyBorder="1"/>
    <xf numFmtId="2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0" fontId="5" fillId="0" borderId="0" xfId="2" applyNumberFormat="1" applyFont="1"/>
    <xf numFmtId="2" fontId="5" fillId="0" borderId="14" xfId="0" applyNumberFormat="1" applyFont="1" applyBorder="1"/>
    <xf numFmtId="0" fontId="4" fillId="0" borderId="13" xfId="0" applyFont="1" applyBorder="1"/>
    <xf numFmtId="0" fontId="5" fillId="0" borderId="4" xfId="0" applyFont="1" applyBorder="1" applyAlignment="1">
      <alignment horizontal="center"/>
    </xf>
    <xf numFmtId="10" fontId="5" fillId="0" borderId="5" xfId="2" applyNumberFormat="1" applyFont="1" applyBorder="1"/>
    <xf numFmtId="10" fontId="0" fillId="5" borderId="1" xfId="0" applyNumberFormat="1" applyFill="1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2" fontId="0" fillId="0" borderId="1" xfId="0" applyNumberFormat="1" applyBorder="1" applyAlignment="1">
      <alignment horizontal="right"/>
    </xf>
    <xf numFmtId="10" fontId="0" fillId="0" borderId="1" xfId="0" applyNumberFormat="1" applyBorder="1"/>
    <xf numFmtId="2" fontId="0" fillId="0" borderId="1" xfId="0" applyNumberFormat="1" applyBorder="1" applyAlignment="1">
      <alignment horizontal="center"/>
    </xf>
    <xf numFmtId="10" fontId="2" fillId="0" borderId="1" xfId="0" applyNumberFormat="1" applyFont="1" applyBorder="1"/>
    <xf numFmtId="10" fontId="0" fillId="0" borderId="1" xfId="0" applyNumberFormat="1" applyBorder="1" applyAlignment="1">
      <alignment horizontal="right"/>
    </xf>
    <xf numFmtId="10" fontId="1" fillId="0" borderId="1" xfId="2" applyNumberFormat="1" applyBorder="1" applyAlignment="1">
      <alignment horizontal="right"/>
    </xf>
    <xf numFmtId="10" fontId="1" fillId="0" borderId="1" xfId="2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4" fontId="2" fillId="0" borderId="1" xfId="0" applyNumberFormat="1" applyFont="1" applyBorder="1"/>
    <xf numFmtId="4" fontId="0" fillId="0" borderId="1" xfId="0" applyNumberFormat="1" applyBorder="1"/>
    <xf numFmtId="4" fontId="5" fillId="0" borderId="14" xfId="0" applyNumberFormat="1" applyFont="1" applyBorder="1"/>
    <xf numFmtId="4" fontId="5" fillId="0" borderId="6" xfId="0" applyNumberFormat="1" applyFont="1" applyBorder="1"/>
    <xf numFmtId="166" fontId="3" fillId="7" borderId="1" xfId="0" applyNumberFormat="1" applyFont="1" applyFill="1" applyBorder="1" applyAlignment="1">
      <alignment horizontal="center"/>
    </xf>
    <xf numFmtId="4" fontId="0" fillId="7" borderId="1" xfId="0" applyNumberFormat="1" applyFill="1" applyBorder="1"/>
    <xf numFmtId="0" fontId="6" fillId="0" borderId="1" xfId="0" applyFont="1" applyBorder="1" applyAlignment="1">
      <alignment horizontal="center" vertical="center" wrapText="1"/>
    </xf>
    <xf numFmtId="165" fontId="0" fillId="0" borderId="0" xfId="3" applyFont="1"/>
    <xf numFmtId="165" fontId="2" fillId="0" borderId="1" xfId="3" applyFont="1" applyBorder="1"/>
    <xf numFmtId="165" fontId="0" fillId="0" borderId="1" xfId="0" applyNumberFormat="1" applyBorder="1"/>
    <xf numFmtId="4" fontId="0" fillId="8" borderId="1" xfId="0" applyNumberFormat="1" applyFill="1" applyBorder="1"/>
    <xf numFmtId="0" fontId="0" fillId="8" borderId="1" xfId="0" applyFill="1" applyBorder="1"/>
    <xf numFmtId="165" fontId="0" fillId="8" borderId="1" xfId="3" applyFont="1" applyFill="1" applyBorder="1"/>
    <xf numFmtId="165" fontId="2" fillId="8" borderId="1" xfId="3" applyFont="1" applyFill="1" applyBorder="1"/>
    <xf numFmtId="4" fontId="0" fillId="9" borderId="1" xfId="0" applyNumberFormat="1" applyFill="1" applyBorder="1"/>
    <xf numFmtId="14" fontId="3" fillId="7" borderId="1" xfId="0" applyNumberFormat="1" applyFont="1" applyFill="1" applyBorder="1" applyAlignment="1">
      <alignment horizontal="center"/>
    </xf>
    <xf numFmtId="2" fontId="0" fillId="5" borderId="1" xfId="0" applyNumberFormat="1" applyFill="1" applyBorder="1"/>
    <xf numFmtId="0" fontId="0" fillId="5" borderId="0" xfId="0" applyFill="1"/>
    <xf numFmtId="4" fontId="0" fillId="5" borderId="1" xfId="0" applyNumberFormat="1" applyFill="1" applyBorder="1"/>
    <xf numFmtId="2" fontId="0" fillId="5" borderId="1" xfId="0" applyNumberFormat="1" applyFill="1" applyBorder="1" applyAlignment="1">
      <alignment horizontal="right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7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4" borderId="1" xfId="0" applyFont="1" applyFill="1" applyBorder="1" applyAlignment="1"/>
    <xf numFmtId="0" fontId="2" fillId="4" borderId="7" xfId="0" applyFont="1" applyFill="1" applyBorder="1" applyAlignment="1"/>
    <xf numFmtId="0" fontId="2" fillId="4" borderId="16" xfId="0" applyFont="1" applyFill="1" applyBorder="1" applyAlignment="1"/>
    <xf numFmtId="0" fontId="2" fillId="4" borderId="11" xfId="0" applyFont="1" applyFill="1" applyBorder="1" applyAlignment="1"/>
    <xf numFmtId="0" fontId="2" fillId="4" borderId="15" xfId="0" applyFont="1" applyFill="1" applyBorder="1" applyAlignment="1"/>
    <xf numFmtId="0" fontId="2" fillId="4" borderId="0" xfId="0" applyFont="1" applyFill="1" applyAlignment="1"/>
    <xf numFmtId="0" fontId="2" fillId="4" borderId="3" xfId="0" applyFont="1" applyFill="1" applyBorder="1" applyAlignment="1"/>
    <xf numFmtId="0" fontId="2" fillId="0" borderId="7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1" xfId="0" applyFont="1" applyBorder="1" applyAlignment="1"/>
    <xf numFmtId="0" fontId="2" fillId="4" borderId="9" xfId="0" applyFont="1" applyFill="1" applyBorder="1" applyAlignment="1"/>
    <xf numFmtId="0" fontId="3" fillId="0" borderId="0" xfId="0" applyFont="1" applyAlignment="1"/>
    <xf numFmtId="0" fontId="2" fillId="6" borderId="1" xfId="0" applyFont="1" applyFill="1" applyBorder="1" applyAlignment="1"/>
    <xf numFmtId="0" fontId="0" fillId="0" borderId="1" xfId="0" applyBorder="1" applyAlignment="1"/>
    <xf numFmtId="165" fontId="11" fillId="0" borderId="1" xfId="3" applyFont="1" applyBorder="1" applyAlignment="1"/>
    <xf numFmtId="0" fontId="11" fillId="0" borderId="1" xfId="0" applyFont="1" applyBorder="1" applyAlignment="1"/>
    <xf numFmtId="0" fontId="6" fillId="0" borderId="7" xfId="0" applyFont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165" fontId="6" fillId="0" borderId="7" xfId="3" applyFont="1" applyBorder="1" applyAlignment="1">
      <alignment horizontal="left" vertical="center"/>
    </xf>
    <xf numFmtId="165" fontId="6" fillId="0" borderId="1" xfId="3" applyFont="1" applyBorder="1" applyAlignment="1">
      <alignment horizontal="left" vertical="center"/>
    </xf>
    <xf numFmtId="165" fontId="6" fillId="0" borderId="7" xfId="3" applyFont="1" applyBorder="1" applyAlignment="1">
      <alignment horizontal="left" vertical="center" wrapText="1"/>
    </xf>
    <xf numFmtId="43" fontId="6" fillId="5" borderId="1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center"/>
    </xf>
    <xf numFmtId="0" fontId="6" fillId="11" borderId="7" xfId="0" applyFont="1" applyFill="1" applyBorder="1" applyAlignment="1">
      <alignment horizontal="left" vertical="center"/>
    </xf>
    <xf numFmtId="0" fontId="6" fillId="14" borderId="7" xfId="0" applyFont="1" applyFill="1" applyBorder="1" applyAlignment="1">
      <alignment horizontal="left" vertical="center"/>
    </xf>
    <xf numFmtId="165" fontId="6" fillId="11" borderId="7" xfId="3" applyFont="1" applyFill="1" applyBorder="1" applyAlignment="1">
      <alignment horizontal="left" vertical="center"/>
    </xf>
    <xf numFmtId="165" fontId="6" fillId="13" borderId="7" xfId="3" applyFont="1" applyFill="1" applyBorder="1" applyAlignment="1">
      <alignment horizontal="left" vertical="center"/>
    </xf>
    <xf numFmtId="165" fontId="6" fillId="10" borderId="7" xfId="3" applyFont="1" applyFill="1" applyBorder="1" applyAlignment="1">
      <alignment horizontal="left" vertical="center"/>
    </xf>
    <xf numFmtId="165" fontId="6" fillId="12" borderId="7" xfId="3" applyFont="1" applyFill="1" applyBorder="1" applyAlignment="1">
      <alignment horizontal="left" vertical="center"/>
    </xf>
    <xf numFmtId="0" fontId="6" fillId="13" borderId="7" xfId="3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4" fontId="0" fillId="11" borderId="1" xfId="0" applyNumberFormat="1" applyFill="1" applyBorder="1"/>
    <xf numFmtId="4" fontId="2" fillId="14" borderId="1" xfId="0" applyNumberFormat="1" applyFont="1" applyFill="1" applyBorder="1"/>
    <xf numFmtId="165" fontId="0" fillId="0" borderId="1" xfId="3" applyFont="1" applyBorder="1" applyAlignment="1">
      <alignment horizontal="center"/>
    </xf>
    <xf numFmtId="10" fontId="2" fillId="12" borderId="1" xfId="0" applyNumberFormat="1" applyFont="1" applyFill="1" applyBorder="1" applyAlignment="1">
      <alignment horizontal="center" vertical="center"/>
    </xf>
    <xf numFmtId="4" fontId="2" fillId="12" borderId="1" xfId="0" applyNumberFormat="1" applyFont="1" applyFill="1" applyBorder="1"/>
    <xf numFmtId="167" fontId="1" fillId="0" borderId="1" xfId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165" fontId="6" fillId="12" borderId="1" xfId="3" applyFont="1" applyFill="1" applyBorder="1" applyAlignment="1">
      <alignment horizontal="left" vertical="center"/>
    </xf>
    <xf numFmtId="43" fontId="0" fillId="0" borderId="1" xfId="0" applyNumberFormat="1" applyBorder="1" applyAlignment="1">
      <alignment horizontal="center"/>
    </xf>
    <xf numFmtId="43" fontId="6" fillId="0" borderId="1" xfId="0" applyNumberFormat="1" applyFont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/>
    </xf>
    <xf numFmtId="2" fontId="0" fillId="10" borderId="1" xfId="0" applyNumberFormat="1" applyFont="1" applyFill="1" applyBorder="1"/>
    <xf numFmtId="4" fontId="0" fillId="0" borderId="0" xfId="0" applyNumberFormat="1"/>
    <xf numFmtId="167" fontId="1" fillId="7" borderId="1" xfId="1" applyFill="1" applyBorder="1" applyAlignment="1">
      <alignment horizontal="center"/>
    </xf>
    <xf numFmtId="1" fontId="6" fillId="14" borderId="7" xfId="0" applyNumberFormat="1" applyFont="1" applyFill="1" applyBorder="1" applyAlignment="1">
      <alignment horizontal="center" vertical="center"/>
    </xf>
    <xf numFmtId="1" fontId="6" fillId="14" borderId="1" xfId="0" applyNumberFormat="1" applyFont="1" applyFill="1" applyBorder="1" applyAlignment="1">
      <alignment horizontal="center" vertical="center"/>
    </xf>
    <xf numFmtId="3" fontId="6" fillId="14" borderId="7" xfId="0" applyNumberFormat="1" applyFont="1" applyFill="1" applyBorder="1" applyAlignment="1">
      <alignment horizontal="center" vertical="center"/>
    </xf>
    <xf numFmtId="3" fontId="6" fillId="1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5" borderId="0" xfId="0" applyFont="1" applyFill="1"/>
    <xf numFmtId="0" fontId="13" fillId="0" borderId="0" xfId="0" applyFont="1"/>
    <xf numFmtId="10" fontId="0" fillId="0" borderId="1" xfId="0" applyNumberFormat="1" applyFont="1" applyBorder="1" applyAlignment="1">
      <alignment horizontal="center"/>
    </xf>
    <xf numFmtId="165" fontId="1" fillId="0" borderId="0" xfId="3"/>
    <xf numFmtId="43" fontId="0" fillId="0" borderId="0" xfId="0" applyNumberFormat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Fill="1" applyBorder="1"/>
    <xf numFmtId="165" fontId="6" fillId="0" borderId="1" xfId="3" applyFont="1" applyFill="1" applyBorder="1" applyAlignment="1">
      <alignment horizontal="left" vertical="center"/>
    </xf>
    <xf numFmtId="165" fontId="6" fillId="0" borderId="7" xfId="3" applyFont="1" applyFill="1" applyBorder="1" applyAlignment="1">
      <alignment horizontal="left" vertical="center"/>
    </xf>
    <xf numFmtId="1" fontId="0" fillId="0" borderId="0" xfId="0" applyNumberFormat="1"/>
    <xf numFmtId="165" fontId="0" fillId="0" borderId="0" xfId="0" applyNumberFormat="1"/>
    <xf numFmtId="2" fontId="0" fillId="5" borderId="0" xfId="0" applyNumberFormat="1" applyFill="1"/>
    <xf numFmtId="3" fontId="0" fillId="0" borderId="0" xfId="0" applyNumberFormat="1"/>
    <xf numFmtId="0" fontId="6" fillId="0" borderId="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/>
    </xf>
    <xf numFmtId="0" fontId="6" fillId="0" borderId="7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0" xfId="0" applyAlignment="1">
      <alignment horizontal="left"/>
    </xf>
    <xf numFmtId="2" fontId="6" fillId="13" borderId="7" xfId="3" applyNumberFormat="1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center" vertical="center" wrapText="1"/>
    </xf>
    <xf numFmtId="43" fontId="6" fillId="5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7" xfId="0" applyBorder="1" applyAlignment="1">
      <alignment horizontal="center" wrapText="1"/>
    </xf>
    <xf numFmtId="43" fontId="0" fillId="0" borderId="7" xfId="0" applyNumberFormat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0" borderId="0" xfId="0" applyAlignment="1">
      <alignment wrapText="1"/>
    </xf>
    <xf numFmtId="0" fontId="6" fillId="5" borderId="7" xfId="0" applyFont="1" applyFill="1" applyBorder="1" applyAlignment="1">
      <alignment horizontal="left" vertical="center"/>
    </xf>
    <xf numFmtId="165" fontId="6" fillId="5" borderId="7" xfId="3" applyFont="1" applyFill="1" applyBorder="1" applyAlignment="1">
      <alignment horizontal="left" vertical="center"/>
    </xf>
    <xf numFmtId="43" fontId="0" fillId="5" borderId="1" xfId="0" applyNumberFormat="1" applyFill="1" applyBorder="1" applyAlignment="1">
      <alignment horizontal="center"/>
    </xf>
    <xf numFmtId="0" fontId="14" fillId="0" borderId="1" xfId="0" applyFont="1" applyBorder="1" applyAlignment="1">
      <alignment wrapText="1"/>
    </xf>
    <xf numFmtId="0" fontId="8" fillId="5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2" fontId="3" fillId="0" borderId="17" xfId="0" applyNumberFormat="1" applyFont="1" applyBorder="1" applyAlignment="1">
      <alignment horizontal="right" vertical="center"/>
    </xf>
    <xf numFmtId="2" fontId="3" fillId="0" borderId="18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0" fillId="9" borderId="7" xfId="0" applyFill="1" applyBorder="1" applyAlignment="1">
      <alignment horizontal="right"/>
    </xf>
    <xf numFmtId="0" fontId="0" fillId="9" borderId="3" xfId="0" applyFill="1" applyBorder="1" applyAlignment="1">
      <alignment horizontal="right"/>
    </xf>
    <xf numFmtId="0" fontId="0" fillId="9" borderId="8" xfId="0" applyFill="1" applyBorder="1" applyAlignment="1">
      <alignment horizontal="right"/>
    </xf>
    <xf numFmtId="0" fontId="0" fillId="11" borderId="7" xfId="0" applyFill="1" applyBorder="1" applyAlignment="1">
      <alignment horizontal="right"/>
    </xf>
    <xf numFmtId="0" fontId="0" fillId="11" borderId="3" xfId="0" applyFill="1" applyBorder="1" applyAlignment="1">
      <alignment horizontal="right"/>
    </xf>
    <xf numFmtId="0" fontId="0" fillId="11" borderId="8" xfId="0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14" borderId="7" xfId="0" applyFont="1" applyFill="1" applyBorder="1" applyAlignment="1">
      <alignment horizontal="right"/>
    </xf>
    <xf numFmtId="0" fontId="2" fillId="14" borderId="3" xfId="0" applyFont="1" applyFill="1" applyBorder="1" applyAlignment="1">
      <alignment horizontal="right"/>
    </xf>
    <xf numFmtId="0" fontId="2" fillId="14" borderId="8" xfId="0" applyFont="1" applyFill="1" applyBorder="1" applyAlignment="1">
      <alignment horizontal="right"/>
    </xf>
    <xf numFmtId="10" fontId="1" fillId="0" borderId="17" xfId="2" applyNumberFormat="1" applyBorder="1" applyAlignment="1">
      <alignment horizontal="right" vertical="center"/>
    </xf>
    <xf numFmtId="10" fontId="1" fillId="0" borderId="18" xfId="2" applyNumberFormat="1" applyBorder="1" applyAlignment="1">
      <alignment horizontal="right" vertical="center"/>
    </xf>
    <xf numFmtId="10" fontId="1" fillId="0" borderId="2" xfId="2" applyNumberFormat="1" applyBorder="1" applyAlignment="1">
      <alignment horizontal="right" vertical="center"/>
    </xf>
    <xf numFmtId="0" fontId="5" fillId="0" borderId="1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2" fontId="3" fillId="0" borderId="7" xfId="0" applyNumberFormat="1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3" fillId="0" borderId="8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10" borderId="1" xfId="0" applyFont="1" applyFill="1" applyBorder="1"/>
    <xf numFmtId="0" fontId="0" fillId="5" borderId="1" xfId="0" applyFill="1" applyBorder="1"/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12" borderId="7" xfId="0" applyFont="1" applyFill="1" applyBorder="1" applyAlignment="1">
      <alignment horizontal="left"/>
    </xf>
    <xf numFmtId="0" fontId="2" fillId="12" borderId="3" xfId="0" applyFont="1" applyFill="1" applyBorder="1" applyAlignment="1">
      <alignment horizontal="left"/>
    </xf>
    <xf numFmtId="0" fontId="2" fillId="12" borderId="8" xfId="0" applyFont="1" applyFill="1" applyBorder="1" applyAlignment="1">
      <alignment horizontal="left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Normal="100" workbookViewId="0">
      <selection activeCell="B1" sqref="B1:G1"/>
    </sheetView>
  </sheetViews>
  <sheetFormatPr defaultRowHeight="12.75" x14ac:dyDescent="0.2"/>
  <cols>
    <col min="1" max="1" width="5.140625" customWidth="1"/>
    <col min="2" max="2" width="6.140625" customWidth="1"/>
    <col min="3" max="3" width="41" customWidth="1"/>
    <col min="4" max="5" width="10.5703125" customWidth="1"/>
    <col min="6" max="6" width="12.28515625" customWidth="1"/>
    <col min="7" max="7" width="13.7109375" customWidth="1"/>
    <col min="9" max="9" width="18.85546875" style="38" customWidth="1"/>
    <col min="10" max="10" width="14.28515625" style="38" customWidth="1"/>
  </cols>
  <sheetData>
    <row r="1" spans="1:7" ht="29.25" customHeight="1" x14ac:dyDescent="0.2">
      <c r="B1" s="176" t="s">
        <v>299</v>
      </c>
      <c r="C1" s="176"/>
      <c r="D1" s="176"/>
      <c r="E1" s="176"/>
      <c r="F1" s="176"/>
      <c r="G1" s="176"/>
    </row>
    <row r="2" spans="1:7" x14ac:dyDescent="0.2">
      <c r="A2" s="164" t="s">
        <v>269</v>
      </c>
      <c r="B2" s="163" t="s">
        <v>122</v>
      </c>
      <c r="C2" s="164" t="s">
        <v>263</v>
      </c>
      <c r="D2" s="164" t="s">
        <v>160</v>
      </c>
      <c r="E2" s="164" t="s">
        <v>270</v>
      </c>
      <c r="F2" s="42" t="s">
        <v>158</v>
      </c>
      <c r="G2" s="164" t="s">
        <v>209</v>
      </c>
    </row>
    <row r="3" spans="1:7" ht="36.75" customHeight="1" x14ac:dyDescent="0.2">
      <c r="A3" s="164">
        <v>1</v>
      </c>
      <c r="B3" s="163">
        <v>1</v>
      </c>
      <c r="C3" s="173" t="s">
        <v>245</v>
      </c>
      <c r="D3" s="163">
        <v>4</v>
      </c>
      <c r="E3" s="163" t="str">
        <f>'Planilha Serviços'!I17</f>
        <v>40 h/s</v>
      </c>
      <c r="F3" s="41">
        <f>'Planilha Serviços'!I136</f>
        <v>16905.400000000001</v>
      </c>
      <c r="G3" s="40">
        <f>F3*12</f>
        <v>202864.80000000002</v>
      </c>
    </row>
    <row r="4" spans="1:7" ht="29.25" customHeight="1" x14ac:dyDescent="0.2">
      <c r="A4" s="164">
        <v>1</v>
      </c>
      <c r="B4" s="163">
        <v>2</v>
      </c>
      <c r="C4" s="173" t="s">
        <v>246</v>
      </c>
      <c r="D4" s="163">
        <v>3</v>
      </c>
      <c r="E4" s="163" t="str">
        <f>'Planilha Serviços'!J17</f>
        <v>40 h/s</v>
      </c>
      <c r="F4" s="41">
        <f>'Planilha Serviços'!J136</f>
        <v>12769.8</v>
      </c>
      <c r="G4" s="40">
        <f t="shared" ref="G4:G27" si="0">F4*12</f>
        <v>153237.59999999998</v>
      </c>
    </row>
    <row r="5" spans="1:7" ht="24" x14ac:dyDescent="0.2">
      <c r="A5" s="164"/>
      <c r="B5" s="163">
        <v>3</v>
      </c>
      <c r="C5" s="173" t="s">
        <v>293</v>
      </c>
      <c r="D5" s="163">
        <v>2</v>
      </c>
      <c r="E5" s="163" t="str">
        <f>'Planilha Serviços'!K17</f>
        <v>40 h/s</v>
      </c>
      <c r="F5" s="41">
        <f>'Planilha Serviços'!K136</f>
        <v>8912.52</v>
      </c>
      <c r="G5" s="40">
        <f t="shared" si="0"/>
        <v>106950.24</v>
      </c>
    </row>
    <row r="6" spans="1:7" ht="24" x14ac:dyDescent="0.2">
      <c r="A6" s="164">
        <v>1</v>
      </c>
      <c r="B6" s="163">
        <v>4</v>
      </c>
      <c r="C6" s="173" t="s">
        <v>247</v>
      </c>
      <c r="D6" s="163">
        <v>3</v>
      </c>
      <c r="E6" s="163" t="str">
        <f>'Planilha Serviços'!L17</f>
        <v>20 h/s</v>
      </c>
      <c r="F6" s="41">
        <f>'Planilha Serviços'!L136</f>
        <v>7955.28</v>
      </c>
      <c r="G6" s="40">
        <f t="shared" si="0"/>
        <v>95463.360000000001</v>
      </c>
    </row>
    <row r="7" spans="1:7" ht="24" x14ac:dyDescent="0.2">
      <c r="A7" s="164">
        <v>1</v>
      </c>
      <c r="B7" s="163">
        <v>5</v>
      </c>
      <c r="C7" s="173" t="s">
        <v>248</v>
      </c>
      <c r="D7" s="163">
        <v>3</v>
      </c>
      <c r="E7" s="163" t="str">
        <f>'Planilha Serviços'!M17</f>
        <v>40 h/s</v>
      </c>
      <c r="F7" s="41">
        <f>'Planilha Serviços'!M136</f>
        <v>12856.95</v>
      </c>
      <c r="G7" s="40">
        <f t="shared" si="0"/>
        <v>154283.40000000002</v>
      </c>
    </row>
    <row r="8" spans="1:7" ht="36" x14ac:dyDescent="0.2">
      <c r="A8" s="164">
        <v>1</v>
      </c>
      <c r="B8" s="163">
        <v>6</v>
      </c>
      <c r="C8" s="173" t="s">
        <v>249</v>
      </c>
      <c r="D8" s="163">
        <v>2</v>
      </c>
      <c r="E8" s="163" t="str">
        <f>'Planilha Serviços'!N17</f>
        <v>20 h/s</v>
      </c>
      <c r="F8" s="41">
        <f>'Planilha Serviços'!N136</f>
        <v>5130.78</v>
      </c>
      <c r="G8" s="40">
        <f t="shared" si="0"/>
        <v>61569.36</v>
      </c>
    </row>
    <row r="9" spans="1:7" ht="24" x14ac:dyDescent="0.2">
      <c r="A9" s="164">
        <v>1</v>
      </c>
      <c r="B9" s="163">
        <v>7</v>
      </c>
      <c r="C9" s="173" t="s">
        <v>250</v>
      </c>
      <c r="D9" s="163">
        <v>5</v>
      </c>
      <c r="E9" s="163" t="str">
        <f>'Planilha Serviços'!O17</f>
        <v>40 h/s</v>
      </c>
      <c r="F9" s="41">
        <f>'Planilha Serviços'!O136</f>
        <v>20624.3</v>
      </c>
      <c r="G9" s="40">
        <f t="shared" si="0"/>
        <v>247491.59999999998</v>
      </c>
    </row>
    <row r="10" spans="1:7" ht="27.75" customHeight="1" x14ac:dyDescent="0.2">
      <c r="A10" s="164">
        <v>1</v>
      </c>
      <c r="B10" s="163">
        <v>8</v>
      </c>
      <c r="C10" s="173" t="s">
        <v>251</v>
      </c>
      <c r="D10" s="163">
        <v>3</v>
      </c>
      <c r="E10" s="163" t="str">
        <f>'Planilha Serviços'!P17</f>
        <v>40 h/s</v>
      </c>
      <c r="F10" s="41">
        <f>'Planilha Serviços'!P136</f>
        <v>12835.44</v>
      </c>
      <c r="G10" s="40">
        <f>F10*12</f>
        <v>154025.28</v>
      </c>
    </row>
    <row r="11" spans="1:7" ht="25.5" x14ac:dyDescent="0.2">
      <c r="A11" s="164"/>
      <c r="B11" s="163">
        <v>9</v>
      </c>
      <c r="C11" s="172" t="s">
        <v>298</v>
      </c>
      <c r="D11" s="163">
        <v>2</v>
      </c>
      <c r="E11" s="163" t="str">
        <f>'Planilha Serviços'!Q17</f>
        <v>40 h/s</v>
      </c>
      <c r="F11" s="41">
        <f>'Planilha Serviços'!Q136</f>
        <v>8978.1200000000008</v>
      </c>
      <c r="G11" s="40">
        <f>F11*12</f>
        <v>107737.44</v>
      </c>
    </row>
    <row r="12" spans="1:7" ht="36" x14ac:dyDescent="0.2">
      <c r="A12" s="164">
        <v>1</v>
      </c>
      <c r="B12" s="163">
        <v>10</v>
      </c>
      <c r="C12" s="173" t="s">
        <v>252</v>
      </c>
      <c r="D12" s="163">
        <v>1</v>
      </c>
      <c r="E12" s="141" t="str">
        <f>'Planilha Serviços'!R17</f>
        <v>40 h/s</v>
      </c>
      <c r="F12" s="41">
        <f>'Planilha Serviços'!R136</f>
        <v>4376.2299999999996</v>
      </c>
      <c r="G12" s="40">
        <f t="shared" si="0"/>
        <v>52514.759999999995</v>
      </c>
    </row>
    <row r="13" spans="1:7" ht="24" x14ac:dyDescent="0.2">
      <c r="A13" s="164">
        <v>1</v>
      </c>
      <c r="B13" s="163">
        <v>11</v>
      </c>
      <c r="C13" s="173" t="s">
        <v>253</v>
      </c>
      <c r="D13" s="163">
        <v>2</v>
      </c>
      <c r="E13" s="163" t="str">
        <f>'Planilha Serviços'!S17</f>
        <v>40 h/s</v>
      </c>
      <c r="F13" s="41">
        <f>'Planilha Serviços'!S136</f>
        <v>10749.42</v>
      </c>
      <c r="G13" s="40">
        <f t="shared" si="0"/>
        <v>128993.04000000001</v>
      </c>
    </row>
    <row r="14" spans="1:7" ht="24" x14ac:dyDescent="0.2">
      <c r="A14" s="164">
        <v>1</v>
      </c>
      <c r="B14" s="163">
        <v>12</v>
      </c>
      <c r="C14" s="173" t="s">
        <v>254</v>
      </c>
      <c r="D14" s="163">
        <v>1</v>
      </c>
      <c r="E14" s="163" t="str">
        <f>'Planilha Serviços'!T17</f>
        <v>40 h/s</v>
      </c>
      <c r="F14" s="41">
        <f>'Planilha Serviços'!T136</f>
        <v>5225.01</v>
      </c>
      <c r="G14" s="40">
        <f t="shared" si="0"/>
        <v>62700.12</v>
      </c>
    </row>
    <row r="15" spans="1:7" ht="24" x14ac:dyDescent="0.2">
      <c r="A15" s="164">
        <v>1</v>
      </c>
      <c r="B15" s="163">
        <v>13</v>
      </c>
      <c r="C15" s="173" t="s">
        <v>255</v>
      </c>
      <c r="D15" s="163">
        <v>1</v>
      </c>
      <c r="E15" s="163" t="str">
        <f>'Planilha Serviços'!U17</f>
        <v>20 h/s</v>
      </c>
      <c r="F15" s="41">
        <f>'Planilha Serviços'!U136</f>
        <v>3132.47</v>
      </c>
      <c r="G15" s="40">
        <f t="shared" si="0"/>
        <v>37589.64</v>
      </c>
    </row>
    <row r="16" spans="1:7" ht="38.25" x14ac:dyDescent="0.2">
      <c r="A16" s="164">
        <v>1</v>
      </c>
      <c r="B16" s="163">
        <v>14</v>
      </c>
      <c r="C16" s="174" t="s">
        <v>256</v>
      </c>
      <c r="D16" s="142">
        <v>3</v>
      </c>
      <c r="E16" s="142" t="s">
        <v>282</v>
      </c>
      <c r="F16" s="41">
        <f>'Planilha Serviços'!V136+'Planilha Serviços'!W136</f>
        <v>13036.39</v>
      </c>
      <c r="G16" s="40">
        <f t="shared" si="0"/>
        <v>156436.68</v>
      </c>
    </row>
    <row r="17" spans="1:7" ht="24" x14ac:dyDescent="0.2">
      <c r="A17" s="164">
        <v>1</v>
      </c>
      <c r="B17" s="163">
        <v>15</v>
      </c>
      <c r="C17" s="174" t="s">
        <v>257</v>
      </c>
      <c r="D17" s="163">
        <v>1</v>
      </c>
      <c r="E17" s="163" t="str">
        <f>'Planilha Serviços'!X17</f>
        <v>40 h/s</v>
      </c>
      <c r="F17" s="41">
        <f>'Planilha Serviços'!X136</f>
        <v>5184.1000000000004</v>
      </c>
      <c r="G17" s="40">
        <f t="shared" si="0"/>
        <v>62209.200000000004</v>
      </c>
    </row>
    <row r="18" spans="1:7" ht="24" x14ac:dyDescent="0.2">
      <c r="A18" s="164">
        <v>1</v>
      </c>
      <c r="B18" s="163">
        <v>16</v>
      </c>
      <c r="C18" s="53" t="s">
        <v>258</v>
      </c>
      <c r="D18" s="163">
        <v>1</v>
      </c>
      <c r="E18" s="163" t="str">
        <f>'Planilha Serviços'!Y17</f>
        <v>40 h/s</v>
      </c>
      <c r="F18" s="43">
        <f>'Planilha Serviços'!Y136</f>
        <v>5226.07</v>
      </c>
      <c r="G18" s="40">
        <f t="shared" si="0"/>
        <v>62712.84</v>
      </c>
    </row>
    <row r="19" spans="1:7" ht="24" x14ac:dyDescent="0.2">
      <c r="A19" s="164">
        <v>1</v>
      </c>
      <c r="B19" s="163">
        <v>17</v>
      </c>
      <c r="C19" s="174" t="s">
        <v>259</v>
      </c>
      <c r="D19" s="163">
        <v>2</v>
      </c>
      <c r="E19" s="163" t="str">
        <f>'Planilha Serviços'!Z17</f>
        <v>40 h/s</v>
      </c>
      <c r="F19" s="41">
        <f>'Planilha Serviços'!Z136</f>
        <v>9039.36</v>
      </c>
      <c r="G19" s="40">
        <f t="shared" si="0"/>
        <v>108472.32000000001</v>
      </c>
    </row>
    <row r="20" spans="1:7" ht="36" x14ac:dyDescent="0.2">
      <c r="A20" s="164">
        <v>1</v>
      </c>
      <c r="B20" s="163">
        <v>18</v>
      </c>
      <c r="C20" s="174" t="s">
        <v>294</v>
      </c>
      <c r="D20" s="163">
        <v>1</v>
      </c>
      <c r="E20" s="163" t="str">
        <f>'Planilha Serviços'!AA17</f>
        <v>40 h/s</v>
      </c>
      <c r="F20" s="41">
        <f>'Planilha Serviços'!AA136</f>
        <v>4678.82</v>
      </c>
      <c r="G20" s="40">
        <f t="shared" si="0"/>
        <v>56145.84</v>
      </c>
    </row>
    <row r="21" spans="1:7" ht="36" x14ac:dyDescent="0.2">
      <c r="A21" s="164">
        <v>1</v>
      </c>
      <c r="B21" s="163">
        <v>19</v>
      </c>
      <c r="C21" s="174" t="s">
        <v>295</v>
      </c>
      <c r="D21" s="163">
        <v>1</v>
      </c>
      <c r="E21" s="163" t="str">
        <f>'Planilha Serviços'!AB17</f>
        <v>40 h/s</v>
      </c>
      <c r="F21" s="41">
        <f>'Planilha Serviços'!AB136</f>
        <v>4495.67</v>
      </c>
      <c r="G21" s="40">
        <f t="shared" si="0"/>
        <v>53948.04</v>
      </c>
    </row>
    <row r="22" spans="1:7" ht="48" x14ac:dyDescent="0.2">
      <c r="A22" s="164">
        <v>1</v>
      </c>
      <c r="B22" s="163">
        <v>20</v>
      </c>
      <c r="C22" s="174" t="s">
        <v>296</v>
      </c>
      <c r="D22" s="163">
        <v>1</v>
      </c>
      <c r="E22" s="163" t="str">
        <f>'Planilha Serviços'!AC17</f>
        <v>40 h/s</v>
      </c>
      <c r="F22" s="43">
        <f>'Planilha Serviços'!AC136</f>
        <v>4390.51</v>
      </c>
      <c r="G22" s="40">
        <f t="shared" si="0"/>
        <v>52686.12</v>
      </c>
    </row>
    <row r="23" spans="1:7" ht="36" x14ac:dyDescent="0.2">
      <c r="A23" s="164">
        <v>1</v>
      </c>
      <c r="B23" s="163">
        <v>21</v>
      </c>
      <c r="C23" s="174" t="s">
        <v>262</v>
      </c>
      <c r="D23" s="163">
        <v>1</v>
      </c>
      <c r="E23" s="163" t="str">
        <f>'Planilha Serviços'!AD17</f>
        <v>40 h/s</v>
      </c>
      <c r="F23" s="43">
        <f>'Planilha Serviços'!AD136</f>
        <v>4495.67</v>
      </c>
      <c r="G23" s="40">
        <f t="shared" si="0"/>
        <v>53948.04</v>
      </c>
    </row>
    <row r="24" spans="1:7" ht="24" x14ac:dyDescent="0.2">
      <c r="A24" s="164">
        <v>1</v>
      </c>
      <c r="B24" s="163">
        <v>22</v>
      </c>
      <c r="C24" s="53" t="s">
        <v>260</v>
      </c>
      <c r="D24" s="163">
        <v>2</v>
      </c>
      <c r="E24" s="163" t="str">
        <f>'Planilha Serviços'!AE17</f>
        <v>40 h/s</v>
      </c>
      <c r="F24" s="43">
        <f>'Planilha Serviços'!AE136</f>
        <v>9133.9</v>
      </c>
      <c r="G24" s="40">
        <f t="shared" si="0"/>
        <v>109606.79999999999</v>
      </c>
    </row>
    <row r="25" spans="1:7" ht="36" x14ac:dyDescent="0.2">
      <c r="A25" s="164">
        <v>1</v>
      </c>
      <c r="B25" s="163">
        <v>23</v>
      </c>
      <c r="C25" s="53" t="s">
        <v>261</v>
      </c>
      <c r="D25" s="163">
        <v>1</v>
      </c>
      <c r="E25" s="163" t="str">
        <f>'Planilha Serviços'!AF17</f>
        <v>40 h/s</v>
      </c>
      <c r="F25" s="43">
        <f>'Planilha Serviços'!AF136</f>
        <v>4493.96</v>
      </c>
      <c r="G25" s="40">
        <f t="shared" si="0"/>
        <v>53927.520000000004</v>
      </c>
    </row>
    <row r="26" spans="1:7" ht="36" x14ac:dyDescent="0.2">
      <c r="A26" s="164">
        <v>1</v>
      </c>
      <c r="B26" s="163">
        <v>24</v>
      </c>
      <c r="C26" s="53" t="s">
        <v>283</v>
      </c>
      <c r="D26" s="163">
        <v>1</v>
      </c>
      <c r="E26" s="163" t="str">
        <f>'Planilha Serviços'!AG17</f>
        <v>20 h/s</v>
      </c>
      <c r="F26" s="43">
        <f>'Planilha Serviços'!AG136</f>
        <v>3217.77</v>
      </c>
      <c r="G26" s="40">
        <f t="shared" si="0"/>
        <v>38613.24</v>
      </c>
    </row>
    <row r="27" spans="1:7" ht="24" x14ac:dyDescent="0.2">
      <c r="A27" s="164">
        <v>1</v>
      </c>
      <c r="B27" s="163">
        <v>25</v>
      </c>
      <c r="C27" s="53" t="s">
        <v>297</v>
      </c>
      <c r="D27" s="163">
        <v>1</v>
      </c>
      <c r="E27" s="163" t="str">
        <f>'Planilha Serviços'!AH17</f>
        <v>20 h/s</v>
      </c>
      <c r="F27" s="43">
        <f>'Planilha Serviços'!AH136</f>
        <v>2844</v>
      </c>
      <c r="G27" s="40">
        <f t="shared" si="0"/>
        <v>34128</v>
      </c>
    </row>
    <row r="28" spans="1:7" x14ac:dyDescent="0.2">
      <c r="A28" s="177" t="s">
        <v>264</v>
      </c>
      <c r="B28" s="177"/>
      <c r="C28" s="177"/>
      <c r="D28" s="162">
        <f>SUM(D3:D27)</f>
        <v>48</v>
      </c>
      <c r="E28" s="175"/>
      <c r="F28" s="44">
        <f>SUM(F3:F27)</f>
        <v>200687.94000000003</v>
      </c>
      <c r="G28" s="40">
        <f>SUM(G3:G27)</f>
        <v>2408255.2800000003</v>
      </c>
    </row>
    <row r="32" spans="1:7" x14ac:dyDescent="0.2">
      <c r="F32" s="133"/>
      <c r="G32" s="134"/>
    </row>
  </sheetData>
  <mergeCells count="2">
    <mergeCell ref="B1:G1"/>
    <mergeCell ref="A28:C28"/>
  </mergeCells>
  <pageMargins left="0.51181102362204722" right="0.51181102362204722" top="0.39370078740157483" bottom="0.19685039370078741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2:AI194"/>
  <sheetViews>
    <sheetView zoomScale="80" zoomScaleNormal="80" workbookViewId="0">
      <pane xSplit="8" topLeftCell="I1" activePane="topRight" state="frozen"/>
      <selection activeCell="A4" sqref="A4"/>
      <selection pane="topRight" activeCell="H109" sqref="H109:H113"/>
    </sheetView>
  </sheetViews>
  <sheetFormatPr defaultRowHeight="12.75" x14ac:dyDescent="0.2"/>
  <cols>
    <col min="8" max="8" width="11.42578125" customWidth="1"/>
    <col min="9" max="9" width="13.140625" customWidth="1"/>
    <col min="10" max="34" width="12.7109375" customWidth="1"/>
    <col min="35" max="35" width="14.7109375" customWidth="1"/>
  </cols>
  <sheetData>
    <row r="2" spans="1:34" ht="15" x14ac:dyDescent="0.25">
      <c r="B2" s="131" t="s">
        <v>265</v>
      </c>
    </row>
    <row r="4" spans="1:34" ht="15.75" x14ac:dyDescent="0.25">
      <c r="C4" s="130"/>
    </row>
    <row r="5" spans="1:34" x14ac:dyDescent="0.2">
      <c r="A5" s="59"/>
      <c r="B5" s="55"/>
      <c r="C5" s="55"/>
      <c r="D5" s="55"/>
      <c r="E5" s="55"/>
      <c r="F5" s="55"/>
      <c r="G5" s="55"/>
      <c r="H5" s="59"/>
      <c r="I5" s="59"/>
    </row>
    <row r="6" spans="1:34" x14ac:dyDescent="0.2">
      <c r="A6" s="211" t="s">
        <v>38</v>
      </c>
      <c r="B6" s="211"/>
      <c r="C6" s="211"/>
      <c r="D6" s="211"/>
      <c r="E6" s="211"/>
      <c r="F6" s="211"/>
      <c r="G6" s="211"/>
      <c r="H6" s="211"/>
      <c r="I6" s="211"/>
    </row>
    <row r="7" spans="1:34" x14ac:dyDescent="0.2">
      <c r="A7" s="60">
        <v>1</v>
      </c>
      <c r="B7" s="212" t="s">
        <v>8</v>
      </c>
      <c r="C7" s="212"/>
      <c r="D7" s="212"/>
      <c r="E7" s="212"/>
      <c r="F7" s="212"/>
      <c r="G7" s="212"/>
      <c r="H7" s="212"/>
      <c r="I7" s="60" t="s">
        <v>26</v>
      </c>
    </row>
    <row r="8" spans="1:34" x14ac:dyDescent="0.2">
      <c r="A8" s="60">
        <v>2</v>
      </c>
      <c r="B8" s="178" t="s">
        <v>39</v>
      </c>
      <c r="C8" s="178"/>
      <c r="D8" s="178"/>
      <c r="E8" s="178"/>
      <c r="F8" s="178"/>
      <c r="G8" s="178"/>
      <c r="H8" s="178"/>
      <c r="I8" s="60"/>
    </row>
    <row r="9" spans="1:34" x14ac:dyDescent="0.2">
      <c r="A9" s="60">
        <v>3</v>
      </c>
      <c r="B9" s="212" t="s">
        <v>7</v>
      </c>
      <c r="C9" s="212"/>
      <c r="D9" s="212"/>
      <c r="E9" s="212"/>
      <c r="F9" s="212"/>
      <c r="G9" s="212"/>
      <c r="H9" s="212"/>
      <c r="I9" s="60" t="s">
        <v>27</v>
      </c>
    </row>
    <row r="10" spans="1:34" x14ac:dyDescent="0.2">
      <c r="A10" s="64">
        <v>4</v>
      </c>
      <c r="B10" s="212" t="s">
        <v>6</v>
      </c>
      <c r="C10" s="212"/>
      <c r="D10" s="212"/>
      <c r="E10" s="212"/>
      <c r="F10" s="212"/>
      <c r="G10" s="212"/>
      <c r="H10" s="212"/>
      <c r="I10" s="46">
        <v>44958</v>
      </c>
    </row>
    <row r="11" spans="1:34" x14ac:dyDescent="0.2">
      <c r="A11" s="60">
        <v>5</v>
      </c>
      <c r="B11" s="214" t="s">
        <v>161</v>
      </c>
      <c r="C11" s="212"/>
      <c r="D11" s="212"/>
      <c r="E11" s="212"/>
      <c r="F11" s="212"/>
      <c r="G11" s="212"/>
      <c r="H11" s="212"/>
      <c r="I11" s="65" t="s">
        <v>162</v>
      </c>
    </row>
    <row r="12" spans="1:34" x14ac:dyDescent="0.2">
      <c r="A12" s="108">
        <v>6</v>
      </c>
      <c r="B12" s="213" t="s">
        <v>242</v>
      </c>
      <c r="C12" s="203"/>
      <c r="D12" s="203"/>
      <c r="E12" s="203"/>
      <c r="F12" s="203"/>
      <c r="G12" s="203"/>
      <c r="H12" s="204"/>
      <c r="I12" s="123">
        <v>1534</v>
      </c>
    </row>
    <row r="13" spans="1:34" x14ac:dyDescent="0.2">
      <c r="A13" s="60">
        <v>7</v>
      </c>
      <c r="B13" s="213" t="s">
        <v>243</v>
      </c>
      <c r="C13" s="203"/>
      <c r="D13" s="203"/>
      <c r="E13" s="203"/>
      <c r="F13" s="203"/>
      <c r="G13" s="203"/>
      <c r="H13" s="204"/>
      <c r="I13" s="35">
        <f>ROUND((I12/44)*40,2)</f>
        <v>1394.55</v>
      </c>
    </row>
    <row r="14" spans="1:34" ht="13.5" customHeight="1" x14ac:dyDescent="0.2">
      <c r="A14" s="215"/>
      <c r="B14" s="215"/>
      <c r="C14" s="215"/>
      <c r="D14" s="215"/>
      <c r="E14" s="215"/>
      <c r="F14" s="215"/>
      <c r="G14" s="215"/>
      <c r="H14" s="215"/>
      <c r="I14" s="215"/>
      <c r="L14" t="s">
        <v>272</v>
      </c>
      <c r="N14" t="s">
        <v>272</v>
      </c>
    </row>
    <row r="15" spans="1:34" ht="13.5" customHeight="1" x14ac:dyDescent="0.2">
      <c r="A15" s="94"/>
      <c r="B15" s="94"/>
      <c r="C15" s="94"/>
      <c r="D15" s="94"/>
      <c r="E15" s="94"/>
      <c r="F15" s="94"/>
      <c r="G15" s="94"/>
      <c r="H15" s="94"/>
      <c r="I15" s="129" t="s">
        <v>188</v>
      </c>
      <c r="J15" s="140" t="s">
        <v>189</v>
      </c>
      <c r="K15" s="140" t="s">
        <v>190</v>
      </c>
      <c r="L15" s="140" t="s">
        <v>191</v>
      </c>
      <c r="M15" s="140" t="s">
        <v>192</v>
      </c>
      <c r="N15" s="140" t="s">
        <v>193</v>
      </c>
      <c r="O15" s="140" t="s">
        <v>194</v>
      </c>
      <c r="P15" s="140" t="s">
        <v>195</v>
      </c>
      <c r="Q15" s="140" t="s">
        <v>196</v>
      </c>
      <c r="R15" s="140" t="s">
        <v>197</v>
      </c>
      <c r="S15" s="140" t="s">
        <v>198</v>
      </c>
      <c r="T15" s="140" t="s">
        <v>199</v>
      </c>
      <c r="U15" s="140" t="s">
        <v>200</v>
      </c>
      <c r="V15" s="217" t="s">
        <v>201</v>
      </c>
      <c r="W15" s="217"/>
      <c r="X15" s="129" t="s">
        <v>202</v>
      </c>
      <c r="Y15" s="129" t="s">
        <v>203</v>
      </c>
      <c r="Z15" s="140" t="s">
        <v>204</v>
      </c>
      <c r="AA15" s="140" t="s">
        <v>205</v>
      </c>
      <c r="AB15" s="140" t="s">
        <v>206</v>
      </c>
      <c r="AC15" s="140" t="s">
        <v>207</v>
      </c>
      <c r="AD15" s="140" t="s">
        <v>208</v>
      </c>
      <c r="AE15" s="140" t="s">
        <v>211</v>
      </c>
      <c r="AF15" s="140" t="s">
        <v>241</v>
      </c>
      <c r="AG15" s="140" t="s">
        <v>278</v>
      </c>
      <c r="AH15" s="140" t="s">
        <v>279</v>
      </c>
    </row>
    <row r="16" spans="1:34" s="157" customFormat="1" ht="13.5" customHeight="1" x14ac:dyDescent="0.2">
      <c r="I16" s="154" t="s">
        <v>274</v>
      </c>
      <c r="J16" s="154" t="s">
        <v>275</v>
      </c>
      <c r="K16" s="154" t="s">
        <v>273</v>
      </c>
      <c r="L16" s="154" t="s">
        <v>221</v>
      </c>
      <c r="M16" s="154" t="s">
        <v>223</v>
      </c>
      <c r="N16" s="154" t="s">
        <v>224</v>
      </c>
      <c r="O16" s="154" t="s">
        <v>225</v>
      </c>
      <c r="P16" s="154" t="s">
        <v>227</v>
      </c>
      <c r="Q16" s="154" t="s">
        <v>277</v>
      </c>
      <c r="R16" s="154" t="s">
        <v>226</v>
      </c>
      <c r="S16" s="154" t="s">
        <v>228</v>
      </c>
      <c r="T16" s="154" t="s">
        <v>229</v>
      </c>
      <c r="U16" s="154" t="s">
        <v>230</v>
      </c>
      <c r="V16" s="178" t="s">
        <v>231</v>
      </c>
      <c r="W16" s="178"/>
      <c r="X16" s="154" t="s">
        <v>232</v>
      </c>
      <c r="Y16" s="154" t="s">
        <v>233</v>
      </c>
      <c r="Z16" s="154" t="s">
        <v>234</v>
      </c>
      <c r="AA16" s="154" t="s">
        <v>121</v>
      </c>
      <c r="AB16" s="154" t="s">
        <v>235</v>
      </c>
      <c r="AC16" s="154" t="s">
        <v>236</v>
      </c>
      <c r="AD16" s="154" t="s">
        <v>237</v>
      </c>
      <c r="AE16" s="154" t="s">
        <v>238</v>
      </c>
      <c r="AF16" s="154" t="s">
        <v>239</v>
      </c>
      <c r="AG16" s="154" t="s">
        <v>240</v>
      </c>
      <c r="AH16" s="154" t="s">
        <v>280</v>
      </c>
    </row>
    <row r="17" spans="1:34" ht="13.5" customHeight="1" x14ac:dyDescent="0.2">
      <c r="A17" s="137"/>
      <c r="B17" s="137"/>
      <c r="C17" s="137"/>
      <c r="D17" s="137"/>
      <c r="E17" s="137"/>
      <c r="F17" s="137"/>
      <c r="G17" s="137"/>
      <c r="H17" s="137"/>
      <c r="I17" s="136" t="s">
        <v>271</v>
      </c>
      <c r="J17" s="136" t="s">
        <v>271</v>
      </c>
      <c r="K17" s="140" t="s">
        <v>271</v>
      </c>
      <c r="L17" s="136" t="s">
        <v>272</v>
      </c>
      <c r="M17" s="136" t="s">
        <v>271</v>
      </c>
      <c r="N17" s="136" t="s">
        <v>272</v>
      </c>
      <c r="O17" s="136" t="s">
        <v>271</v>
      </c>
      <c r="P17" s="136" t="s">
        <v>271</v>
      </c>
      <c r="Q17" s="140" t="s">
        <v>271</v>
      </c>
      <c r="R17" s="136" t="s">
        <v>271</v>
      </c>
      <c r="S17" s="136" t="s">
        <v>271</v>
      </c>
      <c r="T17" s="136" t="s">
        <v>271</v>
      </c>
      <c r="U17" s="136" t="s">
        <v>272</v>
      </c>
      <c r="V17" s="136" t="s">
        <v>271</v>
      </c>
      <c r="W17" s="136" t="s">
        <v>272</v>
      </c>
      <c r="X17" s="136" t="s">
        <v>271</v>
      </c>
      <c r="Y17" s="136" t="s">
        <v>271</v>
      </c>
      <c r="Z17" s="136" t="s">
        <v>271</v>
      </c>
      <c r="AA17" s="136" t="s">
        <v>271</v>
      </c>
      <c r="AB17" s="136" t="s">
        <v>271</v>
      </c>
      <c r="AC17" s="136" t="s">
        <v>271</v>
      </c>
      <c r="AD17" s="136" t="s">
        <v>271</v>
      </c>
      <c r="AE17" s="136" t="s">
        <v>271</v>
      </c>
      <c r="AF17" s="136" t="s">
        <v>271</v>
      </c>
      <c r="AG17" s="136" t="s">
        <v>272</v>
      </c>
      <c r="AH17" s="140" t="s">
        <v>272</v>
      </c>
    </row>
    <row r="18" spans="1:34" x14ac:dyDescent="0.2">
      <c r="A18" s="66" t="s">
        <v>17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</row>
    <row r="19" spans="1:34" x14ac:dyDescent="0.2">
      <c r="A19" s="208" t="s">
        <v>74</v>
      </c>
      <c r="B19" s="209"/>
      <c r="C19" s="209"/>
      <c r="D19" s="209"/>
      <c r="E19" s="209"/>
      <c r="F19" s="209"/>
      <c r="G19" s="210"/>
      <c r="H19" s="54" t="s">
        <v>3</v>
      </c>
      <c r="I19" s="54" t="s">
        <v>1</v>
      </c>
      <c r="J19" s="92" t="s">
        <v>1</v>
      </c>
      <c r="K19" s="138" t="s">
        <v>1</v>
      </c>
      <c r="L19" s="92" t="s">
        <v>1</v>
      </c>
      <c r="M19" s="92" t="s">
        <v>1</v>
      </c>
      <c r="N19" s="92" t="s">
        <v>1</v>
      </c>
      <c r="O19" s="92" t="s">
        <v>1</v>
      </c>
      <c r="P19" s="92" t="s">
        <v>1</v>
      </c>
      <c r="Q19" s="138" t="s">
        <v>1</v>
      </c>
      <c r="R19" s="92" t="s">
        <v>1</v>
      </c>
      <c r="S19" s="92" t="s">
        <v>1</v>
      </c>
      <c r="T19" s="92" t="s">
        <v>1</v>
      </c>
      <c r="U19" s="92" t="s">
        <v>1</v>
      </c>
      <c r="V19" s="92" t="s">
        <v>1</v>
      </c>
      <c r="W19" s="128" t="s">
        <v>1</v>
      </c>
      <c r="X19" s="92" t="s">
        <v>1</v>
      </c>
      <c r="Y19" s="92" t="s">
        <v>1</v>
      </c>
      <c r="Z19" s="92" t="s">
        <v>1</v>
      </c>
      <c r="AA19" s="92" t="s">
        <v>1</v>
      </c>
      <c r="AB19" s="92" t="s">
        <v>1</v>
      </c>
      <c r="AC19" s="92" t="s">
        <v>1</v>
      </c>
      <c r="AD19" s="92" t="s">
        <v>1</v>
      </c>
      <c r="AE19" s="92" t="s">
        <v>1</v>
      </c>
      <c r="AF19" s="92" t="s">
        <v>1</v>
      </c>
      <c r="AG19" s="92" t="s">
        <v>1</v>
      </c>
      <c r="AH19" s="138" t="s">
        <v>1</v>
      </c>
    </row>
    <row r="20" spans="1:34" x14ac:dyDescent="0.2">
      <c r="A20" s="54" t="s">
        <v>9</v>
      </c>
      <c r="B20" s="178" t="s">
        <v>25</v>
      </c>
      <c r="C20" s="178"/>
      <c r="D20" s="178"/>
      <c r="E20" s="178"/>
      <c r="F20" s="178"/>
      <c r="G20" s="178"/>
      <c r="H20" s="57"/>
      <c r="I20" s="36">
        <f t="shared" ref="I20:T20" si="0">$I$13</f>
        <v>1394.55</v>
      </c>
      <c r="J20" s="36">
        <f t="shared" si="0"/>
        <v>1394.55</v>
      </c>
      <c r="K20" s="36">
        <f t="shared" si="0"/>
        <v>1394.55</v>
      </c>
      <c r="L20" s="36">
        <f>$I$13/2</f>
        <v>697.27499999999998</v>
      </c>
      <c r="M20" s="36">
        <f t="shared" si="0"/>
        <v>1394.55</v>
      </c>
      <c r="N20" s="36">
        <f>$I$13/2</f>
        <v>697.27499999999998</v>
      </c>
      <c r="O20" s="36">
        <f t="shared" si="0"/>
        <v>1394.55</v>
      </c>
      <c r="P20" s="36">
        <f t="shared" si="0"/>
        <v>1394.55</v>
      </c>
      <c r="Q20" s="36">
        <f t="shared" si="0"/>
        <v>1394.55</v>
      </c>
      <c r="R20" s="36">
        <f t="shared" si="0"/>
        <v>1394.55</v>
      </c>
      <c r="S20" s="36">
        <f t="shared" si="0"/>
        <v>1394.55</v>
      </c>
      <c r="T20" s="36">
        <f t="shared" si="0"/>
        <v>1394.55</v>
      </c>
      <c r="U20" s="36">
        <f>$I$13/2</f>
        <v>697.27499999999998</v>
      </c>
      <c r="V20" s="36">
        <f t="shared" ref="V20:AF20" si="1">$I$13</f>
        <v>1394.55</v>
      </c>
      <c r="W20" s="36">
        <f>$I$13/2</f>
        <v>697.27499999999998</v>
      </c>
      <c r="X20" s="36">
        <f t="shared" si="1"/>
        <v>1394.55</v>
      </c>
      <c r="Y20" s="36">
        <f t="shared" si="1"/>
        <v>1394.55</v>
      </c>
      <c r="Z20" s="36">
        <f t="shared" si="1"/>
        <v>1394.55</v>
      </c>
      <c r="AA20" s="36">
        <f t="shared" si="1"/>
        <v>1394.55</v>
      </c>
      <c r="AB20" s="36">
        <f t="shared" si="1"/>
        <v>1394.55</v>
      </c>
      <c r="AC20" s="36">
        <f t="shared" si="1"/>
        <v>1394.55</v>
      </c>
      <c r="AD20" s="36">
        <f t="shared" si="1"/>
        <v>1394.55</v>
      </c>
      <c r="AE20" s="36">
        <f t="shared" si="1"/>
        <v>1394.55</v>
      </c>
      <c r="AF20" s="36">
        <f t="shared" si="1"/>
        <v>1394.55</v>
      </c>
      <c r="AG20" s="36">
        <f>$I$13/2</f>
        <v>697.27499999999998</v>
      </c>
      <c r="AH20" s="36">
        <f>$I$13/2</f>
        <v>697.27499999999998</v>
      </c>
    </row>
    <row r="21" spans="1:34" x14ac:dyDescent="0.2">
      <c r="A21" s="54" t="s">
        <v>10</v>
      </c>
      <c r="B21" s="178" t="s">
        <v>40</v>
      </c>
      <c r="C21" s="178"/>
      <c r="D21" s="178"/>
      <c r="E21" s="178"/>
      <c r="F21" s="178"/>
      <c r="G21" s="178"/>
      <c r="H21" s="2"/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</row>
    <row r="22" spans="1:34" x14ac:dyDescent="0.2">
      <c r="A22" s="54" t="s">
        <v>11</v>
      </c>
      <c r="B22" s="81" t="s">
        <v>41</v>
      </c>
      <c r="C22" s="81"/>
      <c r="D22" s="81"/>
      <c r="E22" s="83" t="s">
        <v>163</v>
      </c>
      <c r="F22" s="81"/>
      <c r="G22" s="82">
        <v>1320</v>
      </c>
      <c r="H22" s="2">
        <v>0.2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f>$G22*$H22</f>
        <v>264</v>
      </c>
      <c r="T22" s="32">
        <f>$G22*$H22</f>
        <v>264</v>
      </c>
      <c r="U22" s="32">
        <f>$G22*$H22/2</f>
        <v>132</v>
      </c>
      <c r="V22" s="32">
        <f>$G22*$H22</f>
        <v>264</v>
      </c>
      <c r="W22" s="32">
        <f>$G22*$H22/2</f>
        <v>132</v>
      </c>
      <c r="X22" s="32">
        <f>$G22*$H22</f>
        <v>264</v>
      </c>
      <c r="Y22" s="32">
        <f>$G22*$H22</f>
        <v>264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</row>
    <row r="23" spans="1:34" x14ac:dyDescent="0.2">
      <c r="A23" s="54" t="s">
        <v>12</v>
      </c>
      <c r="B23" s="178" t="s">
        <v>2</v>
      </c>
      <c r="C23" s="178"/>
      <c r="D23" s="178"/>
      <c r="E23" s="178"/>
      <c r="F23" s="178"/>
      <c r="G23" s="178"/>
      <c r="H23" s="2"/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</row>
    <row r="24" spans="1:34" x14ac:dyDescent="0.2">
      <c r="A24" s="54" t="s">
        <v>13</v>
      </c>
      <c r="B24" s="178" t="s">
        <v>114</v>
      </c>
      <c r="C24" s="178"/>
      <c r="D24" s="178"/>
      <c r="E24" s="178"/>
      <c r="F24" s="178"/>
      <c r="G24" s="178"/>
      <c r="H24" s="2"/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</row>
    <row r="25" spans="1:34" x14ac:dyDescent="0.2">
      <c r="A25" s="54" t="s">
        <v>14</v>
      </c>
      <c r="B25" s="178" t="s">
        <v>115</v>
      </c>
      <c r="C25" s="178"/>
      <c r="D25" s="178"/>
      <c r="E25" s="178"/>
      <c r="F25" s="178"/>
      <c r="G25" s="178"/>
      <c r="H25" s="2"/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</row>
    <row r="26" spans="1:34" x14ac:dyDescent="0.2">
      <c r="A26" s="54" t="s">
        <v>15</v>
      </c>
      <c r="B26" s="178" t="s">
        <v>112</v>
      </c>
      <c r="C26" s="178"/>
      <c r="D26" s="178"/>
      <c r="E26" s="178"/>
      <c r="F26" s="178"/>
      <c r="G26" s="178"/>
      <c r="H26" s="114">
        <v>96.36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f>H26</f>
        <v>96.36</v>
      </c>
      <c r="S26" s="32">
        <f>$H26</f>
        <v>96.36</v>
      </c>
      <c r="T26" s="32">
        <f>$H26</f>
        <v>96.36</v>
      </c>
      <c r="U26" s="32">
        <f>$H26/2</f>
        <v>48.18</v>
      </c>
      <c r="V26" s="32">
        <f t="shared" ref="V26:AE26" si="2">$H26</f>
        <v>96.36</v>
      </c>
      <c r="W26" s="32">
        <f>$H26/2</f>
        <v>48.18</v>
      </c>
      <c r="X26" s="32">
        <f t="shared" si="2"/>
        <v>96.36</v>
      </c>
      <c r="Y26" s="32">
        <f t="shared" si="2"/>
        <v>96.36</v>
      </c>
      <c r="Z26" s="32">
        <f t="shared" si="2"/>
        <v>96.36</v>
      </c>
      <c r="AA26" s="32">
        <f t="shared" si="2"/>
        <v>96.36</v>
      </c>
      <c r="AB26" s="32">
        <f t="shared" si="2"/>
        <v>96.36</v>
      </c>
      <c r="AC26" s="32">
        <f t="shared" si="2"/>
        <v>96.36</v>
      </c>
      <c r="AD26" s="32">
        <f t="shared" si="2"/>
        <v>96.36</v>
      </c>
      <c r="AE26" s="143">
        <f t="shared" si="2"/>
        <v>96.36</v>
      </c>
      <c r="AF26" s="49">
        <v>0</v>
      </c>
      <c r="AG26" s="49">
        <v>0</v>
      </c>
      <c r="AH26" s="49">
        <v>0</v>
      </c>
    </row>
    <row r="27" spans="1:34" x14ac:dyDescent="0.2">
      <c r="A27" s="54" t="s">
        <v>15</v>
      </c>
      <c r="B27" s="178" t="s">
        <v>113</v>
      </c>
      <c r="C27" s="178"/>
      <c r="D27" s="178"/>
      <c r="E27" s="178"/>
      <c r="F27" s="178"/>
      <c r="G27" s="178"/>
      <c r="H27" s="2"/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</row>
    <row r="28" spans="1:34" x14ac:dyDescent="0.2">
      <c r="A28" s="188" t="s">
        <v>47</v>
      </c>
      <c r="B28" s="188"/>
      <c r="C28" s="188"/>
      <c r="D28" s="188"/>
      <c r="E28" s="188"/>
      <c r="F28" s="188"/>
      <c r="G28" s="188"/>
      <c r="H28" s="188"/>
      <c r="I28" s="31">
        <f t="shared" ref="I28:AG28" si="3">TRUNC(SUM(I20:I27),2)</f>
        <v>1394.55</v>
      </c>
      <c r="J28" s="31">
        <f t="shared" si="3"/>
        <v>1394.55</v>
      </c>
      <c r="K28" s="31">
        <f t="shared" ref="K28" si="4">TRUNC(SUM(K20:K27),2)</f>
        <v>1394.55</v>
      </c>
      <c r="L28" s="31">
        <f t="shared" si="3"/>
        <v>697.27</v>
      </c>
      <c r="M28" s="31">
        <f t="shared" si="3"/>
        <v>1394.55</v>
      </c>
      <c r="N28" s="31">
        <f t="shared" si="3"/>
        <v>697.27</v>
      </c>
      <c r="O28" s="31">
        <f t="shared" si="3"/>
        <v>1394.55</v>
      </c>
      <c r="P28" s="31">
        <f t="shared" si="3"/>
        <v>1394.55</v>
      </c>
      <c r="Q28" s="31">
        <f t="shared" ref="Q28" si="5">TRUNC(SUM(Q20:Q27),2)</f>
        <v>1394.55</v>
      </c>
      <c r="R28" s="31">
        <f t="shared" si="3"/>
        <v>1490.91</v>
      </c>
      <c r="S28" s="31">
        <f t="shared" si="3"/>
        <v>1754.91</v>
      </c>
      <c r="T28" s="31">
        <f t="shared" si="3"/>
        <v>1754.91</v>
      </c>
      <c r="U28" s="31">
        <f t="shared" si="3"/>
        <v>877.45</v>
      </c>
      <c r="V28" s="31">
        <f t="shared" si="3"/>
        <v>1754.91</v>
      </c>
      <c r="W28" s="31">
        <f t="shared" ref="W28" si="6">TRUNC(SUM(W20:W27),2)</f>
        <v>877.45</v>
      </c>
      <c r="X28" s="31">
        <f t="shared" si="3"/>
        <v>1754.91</v>
      </c>
      <c r="Y28" s="31">
        <f t="shared" si="3"/>
        <v>1754.91</v>
      </c>
      <c r="Z28" s="31">
        <f t="shared" si="3"/>
        <v>1490.91</v>
      </c>
      <c r="AA28" s="31">
        <f t="shared" si="3"/>
        <v>1490.91</v>
      </c>
      <c r="AB28" s="31">
        <f t="shared" si="3"/>
        <v>1490.91</v>
      </c>
      <c r="AC28" s="31">
        <f t="shared" si="3"/>
        <v>1490.91</v>
      </c>
      <c r="AD28" s="31">
        <f t="shared" si="3"/>
        <v>1490.91</v>
      </c>
      <c r="AE28" s="31">
        <f t="shared" si="3"/>
        <v>1490.91</v>
      </c>
      <c r="AF28" s="31">
        <f t="shared" si="3"/>
        <v>1394.55</v>
      </c>
      <c r="AG28" s="31">
        <f t="shared" si="3"/>
        <v>697.27</v>
      </c>
      <c r="AH28" s="31">
        <f t="shared" ref="AH28" si="7">TRUNC(SUM(AH20:AH27),2)</f>
        <v>697.27</v>
      </c>
    </row>
    <row r="29" spans="1:34" x14ac:dyDescent="0.2">
      <c r="A29" s="67"/>
      <c r="B29" s="67"/>
      <c r="C29" s="67"/>
      <c r="D29" s="67"/>
      <c r="E29" s="67"/>
      <c r="F29" s="67"/>
      <c r="G29" s="67"/>
      <c r="H29" s="67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</row>
    <row r="30" spans="1:34" x14ac:dyDescent="0.2">
      <c r="A30" s="189" t="s">
        <v>75</v>
      </c>
      <c r="B30" s="189"/>
      <c r="C30" s="189"/>
      <c r="D30" s="189"/>
      <c r="E30" s="189"/>
      <c r="F30" s="189"/>
      <c r="G30" s="189"/>
      <c r="H30" s="3"/>
      <c r="I30" s="54" t="s">
        <v>1</v>
      </c>
      <c r="J30" s="92" t="s">
        <v>1</v>
      </c>
      <c r="K30" s="138" t="s">
        <v>1</v>
      </c>
      <c r="L30" s="92" t="s">
        <v>1</v>
      </c>
      <c r="M30" s="92" t="s">
        <v>1</v>
      </c>
      <c r="N30" s="92" t="s">
        <v>1</v>
      </c>
      <c r="O30" s="92" t="s">
        <v>1</v>
      </c>
      <c r="P30" s="92" t="s">
        <v>1</v>
      </c>
      <c r="Q30" s="138" t="s">
        <v>1</v>
      </c>
      <c r="R30" s="92" t="s">
        <v>1</v>
      </c>
      <c r="S30" s="92" t="s">
        <v>1</v>
      </c>
      <c r="T30" s="92" t="s">
        <v>1</v>
      </c>
      <c r="U30" s="92" t="s">
        <v>1</v>
      </c>
      <c r="V30" s="92" t="s">
        <v>1</v>
      </c>
      <c r="W30" s="128" t="s">
        <v>1</v>
      </c>
      <c r="X30" s="92" t="s">
        <v>1</v>
      </c>
      <c r="Y30" s="92" t="s">
        <v>1</v>
      </c>
      <c r="Z30" s="92" t="s">
        <v>1</v>
      </c>
      <c r="AA30" s="92" t="s">
        <v>1</v>
      </c>
      <c r="AB30" s="92" t="s">
        <v>1</v>
      </c>
      <c r="AC30" s="92" t="s">
        <v>1</v>
      </c>
      <c r="AD30" s="92" t="s">
        <v>1</v>
      </c>
      <c r="AE30" s="92" t="s">
        <v>1</v>
      </c>
      <c r="AF30" s="92" t="s">
        <v>1</v>
      </c>
      <c r="AG30" s="92" t="s">
        <v>1</v>
      </c>
      <c r="AH30" s="138" t="s">
        <v>1</v>
      </c>
    </row>
    <row r="31" spans="1:34" x14ac:dyDescent="0.2">
      <c r="A31" s="54" t="s">
        <v>9</v>
      </c>
      <c r="B31" s="216" t="s">
        <v>116</v>
      </c>
      <c r="C31" s="216"/>
      <c r="D31" s="216"/>
      <c r="E31" s="216"/>
      <c r="F31" s="216"/>
      <c r="G31" s="216"/>
      <c r="H31" s="61" t="s">
        <v>0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</row>
    <row r="32" spans="1:34" x14ac:dyDescent="0.2">
      <c r="A32" s="54" t="s">
        <v>10</v>
      </c>
      <c r="B32" s="216" t="s">
        <v>281</v>
      </c>
      <c r="C32" s="216"/>
      <c r="D32" s="216"/>
      <c r="E32" s="216"/>
      <c r="F32" s="216"/>
      <c r="G32" s="216"/>
      <c r="H32" s="62">
        <v>551.5</v>
      </c>
      <c r="I32" s="50">
        <f t="shared" ref="I32:AH32" si="8">(($H32*0.8)*13)/12</f>
        <v>477.9666666666667</v>
      </c>
      <c r="J32" s="50">
        <f t="shared" si="8"/>
        <v>477.9666666666667</v>
      </c>
      <c r="K32" s="50">
        <f t="shared" si="8"/>
        <v>477.9666666666667</v>
      </c>
      <c r="L32" s="50">
        <f t="shared" si="8"/>
        <v>477.9666666666667</v>
      </c>
      <c r="M32" s="50">
        <f t="shared" si="8"/>
        <v>477.9666666666667</v>
      </c>
      <c r="N32" s="50">
        <f t="shared" si="8"/>
        <v>477.9666666666667</v>
      </c>
      <c r="O32" s="50">
        <f t="shared" si="8"/>
        <v>477.9666666666667</v>
      </c>
      <c r="P32" s="50">
        <f t="shared" si="8"/>
        <v>477.9666666666667</v>
      </c>
      <c r="Q32" s="50">
        <f t="shared" si="8"/>
        <v>477.9666666666667</v>
      </c>
      <c r="R32" s="50">
        <f t="shared" si="8"/>
        <v>477.9666666666667</v>
      </c>
      <c r="S32" s="50">
        <f t="shared" si="8"/>
        <v>477.9666666666667</v>
      </c>
      <c r="T32" s="50">
        <f t="shared" si="8"/>
        <v>477.9666666666667</v>
      </c>
      <c r="U32" s="50">
        <f t="shared" si="8"/>
        <v>477.9666666666667</v>
      </c>
      <c r="V32" s="50">
        <f t="shared" si="8"/>
        <v>477.9666666666667</v>
      </c>
      <c r="W32" s="50">
        <f t="shared" si="8"/>
        <v>477.9666666666667</v>
      </c>
      <c r="X32" s="50">
        <f t="shared" si="8"/>
        <v>477.9666666666667</v>
      </c>
      <c r="Y32" s="50">
        <f t="shared" si="8"/>
        <v>477.9666666666667</v>
      </c>
      <c r="Z32" s="50">
        <f t="shared" si="8"/>
        <v>477.9666666666667</v>
      </c>
      <c r="AA32" s="50">
        <f t="shared" si="8"/>
        <v>477.9666666666667</v>
      </c>
      <c r="AB32" s="50">
        <f t="shared" si="8"/>
        <v>477.9666666666667</v>
      </c>
      <c r="AC32" s="50">
        <f t="shared" si="8"/>
        <v>477.9666666666667</v>
      </c>
      <c r="AD32" s="50">
        <f t="shared" si="8"/>
        <v>477.9666666666667</v>
      </c>
      <c r="AE32" s="50">
        <f t="shared" si="8"/>
        <v>477.9666666666667</v>
      </c>
      <c r="AF32" s="50">
        <f t="shared" si="8"/>
        <v>477.9666666666667</v>
      </c>
      <c r="AG32" s="50">
        <f t="shared" si="8"/>
        <v>477.9666666666667</v>
      </c>
      <c r="AH32" s="50">
        <f t="shared" si="8"/>
        <v>477.9666666666667</v>
      </c>
    </row>
    <row r="33" spans="1:35" x14ac:dyDescent="0.2">
      <c r="A33" s="54" t="s">
        <v>11</v>
      </c>
      <c r="B33" s="216" t="s">
        <v>58</v>
      </c>
      <c r="C33" s="216"/>
      <c r="D33" s="216"/>
      <c r="E33" s="216"/>
      <c r="F33" s="216"/>
      <c r="G33" s="216"/>
      <c r="H33" s="111">
        <v>75.5</v>
      </c>
      <c r="I33" s="50">
        <f t="shared" ref="I33:AH33" si="9">$H33</f>
        <v>75.5</v>
      </c>
      <c r="J33" s="50">
        <f t="shared" si="9"/>
        <v>75.5</v>
      </c>
      <c r="K33" s="50">
        <f t="shared" si="9"/>
        <v>75.5</v>
      </c>
      <c r="L33" s="50">
        <f t="shared" si="9"/>
        <v>75.5</v>
      </c>
      <c r="M33" s="50">
        <f t="shared" si="9"/>
        <v>75.5</v>
      </c>
      <c r="N33" s="50">
        <f t="shared" si="9"/>
        <v>75.5</v>
      </c>
      <c r="O33" s="50">
        <f t="shared" si="9"/>
        <v>75.5</v>
      </c>
      <c r="P33" s="50">
        <f t="shared" si="9"/>
        <v>75.5</v>
      </c>
      <c r="Q33" s="50">
        <f t="shared" si="9"/>
        <v>75.5</v>
      </c>
      <c r="R33" s="50">
        <f t="shared" si="9"/>
        <v>75.5</v>
      </c>
      <c r="S33" s="50">
        <f t="shared" si="9"/>
        <v>75.5</v>
      </c>
      <c r="T33" s="50">
        <f t="shared" si="9"/>
        <v>75.5</v>
      </c>
      <c r="U33" s="50">
        <f t="shared" si="9"/>
        <v>75.5</v>
      </c>
      <c r="V33" s="50">
        <f t="shared" si="9"/>
        <v>75.5</v>
      </c>
      <c r="W33" s="50">
        <f t="shared" si="9"/>
        <v>75.5</v>
      </c>
      <c r="X33" s="50">
        <f t="shared" si="9"/>
        <v>75.5</v>
      </c>
      <c r="Y33" s="50">
        <f t="shared" si="9"/>
        <v>75.5</v>
      </c>
      <c r="Z33" s="50">
        <f t="shared" si="9"/>
        <v>75.5</v>
      </c>
      <c r="AA33" s="50">
        <f t="shared" si="9"/>
        <v>75.5</v>
      </c>
      <c r="AB33" s="50">
        <f t="shared" si="9"/>
        <v>75.5</v>
      </c>
      <c r="AC33" s="50">
        <f t="shared" si="9"/>
        <v>75.5</v>
      </c>
      <c r="AD33" s="50">
        <f t="shared" si="9"/>
        <v>75.5</v>
      </c>
      <c r="AE33" s="50">
        <f t="shared" si="9"/>
        <v>75.5</v>
      </c>
      <c r="AF33" s="50">
        <f t="shared" si="9"/>
        <v>75.5</v>
      </c>
      <c r="AG33" s="50">
        <f t="shared" si="9"/>
        <v>75.5</v>
      </c>
      <c r="AH33" s="50">
        <f t="shared" si="9"/>
        <v>75.5</v>
      </c>
    </row>
    <row r="34" spans="1:35" x14ac:dyDescent="0.2">
      <c r="A34" s="54" t="s">
        <v>12</v>
      </c>
      <c r="B34" s="216" t="s">
        <v>57</v>
      </c>
      <c r="C34" s="216"/>
      <c r="D34" s="216"/>
      <c r="E34" s="216"/>
      <c r="F34" s="216"/>
      <c r="G34" s="216"/>
      <c r="H34" s="111">
        <v>25</v>
      </c>
      <c r="I34" s="50">
        <f t="shared" ref="I34:AH36" si="10">$H34</f>
        <v>25</v>
      </c>
      <c r="J34" s="50">
        <f t="shared" si="10"/>
        <v>25</v>
      </c>
      <c r="K34" s="50">
        <f t="shared" si="10"/>
        <v>25</v>
      </c>
      <c r="L34" s="50">
        <f t="shared" si="10"/>
        <v>25</v>
      </c>
      <c r="M34" s="50">
        <f t="shared" si="10"/>
        <v>25</v>
      </c>
      <c r="N34" s="50">
        <f t="shared" si="10"/>
        <v>25</v>
      </c>
      <c r="O34" s="50">
        <f t="shared" si="10"/>
        <v>25</v>
      </c>
      <c r="P34" s="50">
        <f t="shared" si="10"/>
        <v>25</v>
      </c>
      <c r="Q34" s="50">
        <f t="shared" si="10"/>
        <v>25</v>
      </c>
      <c r="R34" s="50">
        <f t="shared" si="10"/>
        <v>25</v>
      </c>
      <c r="S34" s="50">
        <f t="shared" si="10"/>
        <v>25</v>
      </c>
      <c r="T34" s="50">
        <f t="shared" si="10"/>
        <v>25</v>
      </c>
      <c r="U34" s="50">
        <f t="shared" si="10"/>
        <v>25</v>
      </c>
      <c r="V34" s="50">
        <f t="shared" si="10"/>
        <v>25</v>
      </c>
      <c r="W34" s="50">
        <f t="shared" si="10"/>
        <v>25</v>
      </c>
      <c r="X34" s="50">
        <f t="shared" si="10"/>
        <v>25</v>
      </c>
      <c r="Y34" s="50">
        <f t="shared" si="10"/>
        <v>25</v>
      </c>
      <c r="Z34" s="50">
        <f t="shared" si="10"/>
        <v>25</v>
      </c>
      <c r="AA34" s="50">
        <f t="shared" si="10"/>
        <v>25</v>
      </c>
      <c r="AB34" s="50">
        <f t="shared" si="10"/>
        <v>25</v>
      </c>
      <c r="AC34" s="50">
        <f t="shared" si="10"/>
        <v>25</v>
      </c>
      <c r="AD34" s="50">
        <f t="shared" si="10"/>
        <v>25</v>
      </c>
      <c r="AE34" s="50">
        <f t="shared" si="10"/>
        <v>25</v>
      </c>
      <c r="AF34" s="50">
        <f t="shared" si="10"/>
        <v>25</v>
      </c>
      <c r="AG34" s="50">
        <f t="shared" si="10"/>
        <v>25</v>
      </c>
      <c r="AH34" s="50">
        <f t="shared" si="10"/>
        <v>25</v>
      </c>
    </row>
    <row r="35" spans="1:35" x14ac:dyDescent="0.2">
      <c r="A35" s="54" t="s">
        <v>13</v>
      </c>
      <c r="B35" s="216" t="s">
        <v>117</v>
      </c>
      <c r="C35" s="216"/>
      <c r="D35" s="216"/>
      <c r="E35" s="216"/>
      <c r="F35" s="216"/>
      <c r="G35" s="216"/>
      <c r="H35" s="111">
        <v>25</v>
      </c>
      <c r="I35" s="50">
        <f t="shared" si="10"/>
        <v>25</v>
      </c>
      <c r="J35" s="50">
        <f t="shared" si="10"/>
        <v>25</v>
      </c>
      <c r="K35" s="50">
        <f t="shared" si="10"/>
        <v>25</v>
      </c>
      <c r="L35" s="50">
        <f t="shared" si="10"/>
        <v>25</v>
      </c>
      <c r="M35" s="50">
        <f t="shared" si="10"/>
        <v>25</v>
      </c>
      <c r="N35" s="50">
        <f t="shared" si="10"/>
        <v>25</v>
      </c>
      <c r="O35" s="50">
        <f t="shared" si="10"/>
        <v>25</v>
      </c>
      <c r="P35" s="50">
        <f t="shared" si="10"/>
        <v>25</v>
      </c>
      <c r="Q35" s="50">
        <f t="shared" si="10"/>
        <v>25</v>
      </c>
      <c r="R35" s="50">
        <f t="shared" si="10"/>
        <v>25</v>
      </c>
      <c r="S35" s="50">
        <f t="shared" si="10"/>
        <v>25</v>
      </c>
      <c r="T35" s="50">
        <f t="shared" si="10"/>
        <v>25</v>
      </c>
      <c r="U35" s="50">
        <f t="shared" si="10"/>
        <v>25</v>
      </c>
      <c r="V35" s="50">
        <f t="shared" si="10"/>
        <v>25</v>
      </c>
      <c r="W35" s="50">
        <f t="shared" si="10"/>
        <v>25</v>
      </c>
      <c r="X35" s="50">
        <f t="shared" si="10"/>
        <v>25</v>
      </c>
      <c r="Y35" s="50">
        <f t="shared" si="10"/>
        <v>25</v>
      </c>
      <c r="Z35" s="50">
        <f t="shared" si="10"/>
        <v>25</v>
      </c>
      <c r="AA35" s="50">
        <f t="shared" si="10"/>
        <v>25</v>
      </c>
      <c r="AB35" s="50">
        <f t="shared" si="10"/>
        <v>25</v>
      </c>
      <c r="AC35" s="50">
        <f t="shared" si="10"/>
        <v>25</v>
      </c>
      <c r="AD35" s="50">
        <f t="shared" si="10"/>
        <v>25</v>
      </c>
      <c r="AE35" s="50">
        <f t="shared" si="10"/>
        <v>25</v>
      </c>
      <c r="AF35" s="50">
        <f t="shared" si="10"/>
        <v>25</v>
      </c>
      <c r="AG35" s="50">
        <f t="shared" si="10"/>
        <v>25</v>
      </c>
      <c r="AH35" s="50">
        <f t="shared" si="10"/>
        <v>25</v>
      </c>
    </row>
    <row r="36" spans="1:35" x14ac:dyDescent="0.2">
      <c r="A36" s="54" t="s">
        <v>14</v>
      </c>
      <c r="B36" s="216" t="s">
        <v>4</v>
      </c>
      <c r="C36" s="216"/>
      <c r="D36" s="216"/>
      <c r="E36" s="216"/>
      <c r="F36" s="216"/>
      <c r="G36" s="216"/>
      <c r="H36" s="111">
        <v>0</v>
      </c>
      <c r="I36" s="50">
        <f t="shared" si="10"/>
        <v>0</v>
      </c>
      <c r="J36" s="50">
        <f t="shared" si="10"/>
        <v>0</v>
      </c>
      <c r="K36" s="50">
        <f t="shared" si="10"/>
        <v>0</v>
      </c>
      <c r="L36" s="50">
        <f t="shared" si="10"/>
        <v>0</v>
      </c>
      <c r="M36" s="50">
        <f t="shared" si="10"/>
        <v>0</v>
      </c>
      <c r="N36" s="50">
        <f t="shared" si="10"/>
        <v>0</v>
      </c>
      <c r="O36" s="50">
        <f t="shared" si="10"/>
        <v>0</v>
      </c>
      <c r="P36" s="50">
        <f t="shared" si="10"/>
        <v>0</v>
      </c>
      <c r="Q36" s="50">
        <f t="shared" si="10"/>
        <v>0</v>
      </c>
      <c r="R36" s="50">
        <f t="shared" si="10"/>
        <v>0</v>
      </c>
      <c r="S36" s="50">
        <f t="shared" si="10"/>
        <v>0</v>
      </c>
      <c r="T36" s="50">
        <f t="shared" si="10"/>
        <v>0</v>
      </c>
      <c r="U36" s="50">
        <f t="shared" si="10"/>
        <v>0</v>
      </c>
      <c r="V36" s="50">
        <f t="shared" si="10"/>
        <v>0</v>
      </c>
      <c r="W36" s="50">
        <f t="shared" si="10"/>
        <v>0</v>
      </c>
      <c r="X36" s="50">
        <f t="shared" si="10"/>
        <v>0</v>
      </c>
      <c r="Y36" s="50">
        <f t="shared" si="10"/>
        <v>0</v>
      </c>
      <c r="Z36" s="50">
        <f t="shared" si="10"/>
        <v>0</v>
      </c>
      <c r="AA36" s="50">
        <f t="shared" si="10"/>
        <v>0</v>
      </c>
      <c r="AB36" s="50">
        <f t="shared" si="10"/>
        <v>0</v>
      </c>
      <c r="AC36" s="50">
        <f t="shared" si="10"/>
        <v>0</v>
      </c>
      <c r="AD36" s="50">
        <f t="shared" si="10"/>
        <v>0</v>
      </c>
      <c r="AE36" s="50">
        <f t="shared" si="10"/>
        <v>0</v>
      </c>
      <c r="AF36" s="50">
        <f t="shared" si="10"/>
        <v>0</v>
      </c>
      <c r="AG36" s="50">
        <f t="shared" si="10"/>
        <v>0</v>
      </c>
      <c r="AH36" s="50">
        <f t="shared" si="10"/>
        <v>0</v>
      </c>
    </row>
    <row r="37" spans="1:35" x14ac:dyDescent="0.2">
      <c r="A37" s="188" t="s">
        <v>63</v>
      </c>
      <c r="B37" s="188"/>
      <c r="C37" s="188"/>
      <c r="D37" s="188"/>
      <c r="E37" s="188"/>
      <c r="F37" s="188"/>
      <c r="G37" s="188"/>
      <c r="H37" s="188"/>
      <c r="I37" s="17">
        <f t="shared" ref="I37:AG37" si="11">TRUNC(SUM(I31:I36),2)</f>
        <v>603.46</v>
      </c>
      <c r="J37" s="17">
        <f t="shared" si="11"/>
        <v>603.46</v>
      </c>
      <c r="K37" s="17">
        <f t="shared" ref="K37" si="12">TRUNC(SUM(K31:K36),2)</f>
        <v>603.46</v>
      </c>
      <c r="L37" s="17">
        <f t="shared" si="11"/>
        <v>603.46</v>
      </c>
      <c r="M37" s="17">
        <f t="shared" si="11"/>
        <v>603.46</v>
      </c>
      <c r="N37" s="17">
        <f t="shared" si="11"/>
        <v>603.46</v>
      </c>
      <c r="O37" s="17">
        <f t="shared" si="11"/>
        <v>603.46</v>
      </c>
      <c r="P37" s="17">
        <f t="shared" si="11"/>
        <v>603.46</v>
      </c>
      <c r="Q37" s="17">
        <f t="shared" ref="Q37" si="13">TRUNC(SUM(Q31:Q36),2)</f>
        <v>603.46</v>
      </c>
      <c r="R37" s="17">
        <f t="shared" si="11"/>
        <v>603.46</v>
      </c>
      <c r="S37" s="17">
        <f t="shared" si="11"/>
        <v>603.46</v>
      </c>
      <c r="T37" s="17">
        <f t="shared" si="11"/>
        <v>603.46</v>
      </c>
      <c r="U37" s="17">
        <f t="shared" si="11"/>
        <v>603.46</v>
      </c>
      <c r="V37" s="17">
        <f t="shared" si="11"/>
        <v>603.46</v>
      </c>
      <c r="W37" s="17">
        <f t="shared" ref="W37" si="14">TRUNC(SUM(W31:W36),2)</f>
        <v>603.46</v>
      </c>
      <c r="X37" s="17">
        <f t="shared" si="11"/>
        <v>603.46</v>
      </c>
      <c r="Y37" s="17">
        <f t="shared" si="11"/>
        <v>603.46</v>
      </c>
      <c r="Z37" s="17">
        <f t="shared" si="11"/>
        <v>603.46</v>
      </c>
      <c r="AA37" s="17">
        <f t="shared" si="11"/>
        <v>603.46</v>
      </c>
      <c r="AB37" s="17">
        <f t="shared" si="11"/>
        <v>603.46</v>
      </c>
      <c r="AC37" s="17">
        <f t="shared" si="11"/>
        <v>603.46</v>
      </c>
      <c r="AD37" s="17">
        <f t="shared" si="11"/>
        <v>603.46</v>
      </c>
      <c r="AE37" s="17">
        <f t="shared" si="11"/>
        <v>603.46</v>
      </c>
      <c r="AF37" s="17">
        <f t="shared" si="11"/>
        <v>603.46</v>
      </c>
      <c r="AG37" s="17">
        <f t="shared" si="11"/>
        <v>603.46</v>
      </c>
      <c r="AH37" s="17">
        <f t="shared" ref="AH37" si="15">TRUNC(SUM(AH31:AH36),2)</f>
        <v>603.46</v>
      </c>
    </row>
    <row r="38" spans="1:35" x14ac:dyDescent="0.2">
      <c r="A38" s="69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</row>
    <row r="39" spans="1:35" x14ac:dyDescent="0.2">
      <c r="A39" s="66" t="s">
        <v>18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</row>
    <row r="40" spans="1:35" x14ac:dyDescent="0.2">
      <c r="A40" s="208" t="s">
        <v>76</v>
      </c>
      <c r="B40" s="209"/>
      <c r="C40" s="209"/>
      <c r="D40" s="209"/>
      <c r="E40" s="209"/>
      <c r="F40" s="209"/>
      <c r="G40" s="210"/>
      <c r="H40" s="54"/>
      <c r="I40" s="54" t="s">
        <v>1</v>
      </c>
      <c r="J40" s="92" t="s">
        <v>1</v>
      </c>
      <c r="K40" s="138" t="s">
        <v>1</v>
      </c>
      <c r="L40" s="92" t="s">
        <v>1</v>
      </c>
      <c r="M40" s="92" t="s">
        <v>1</v>
      </c>
      <c r="N40" s="92" t="s">
        <v>1</v>
      </c>
      <c r="O40" s="92" t="s">
        <v>1</v>
      </c>
      <c r="P40" s="92" t="s">
        <v>1</v>
      </c>
      <c r="Q40" s="138" t="s">
        <v>1</v>
      </c>
      <c r="R40" s="92" t="s">
        <v>1</v>
      </c>
      <c r="S40" s="92" t="s">
        <v>1</v>
      </c>
      <c r="T40" s="92" t="s">
        <v>1</v>
      </c>
      <c r="U40" s="92" t="s">
        <v>1</v>
      </c>
      <c r="V40" s="92" t="s">
        <v>1</v>
      </c>
      <c r="W40" s="128" t="s">
        <v>1</v>
      </c>
      <c r="X40" s="92" t="s">
        <v>1</v>
      </c>
      <c r="Y40" s="92" t="s">
        <v>1</v>
      </c>
      <c r="Z40" s="92" t="s">
        <v>1</v>
      </c>
      <c r="AA40" s="92" t="s">
        <v>1</v>
      </c>
      <c r="AB40" s="92" t="s">
        <v>1</v>
      </c>
      <c r="AC40" s="92" t="s">
        <v>1</v>
      </c>
      <c r="AD40" s="92" t="s">
        <v>1</v>
      </c>
      <c r="AE40" s="92" t="s">
        <v>1</v>
      </c>
      <c r="AF40" s="92" t="s">
        <v>1</v>
      </c>
      <c r="AG40" s="92" t="s">
        <v>1</v>
      </c>
      <c r="AH40" s="138" t="s">
        <v>1</v>
      </c>
    </row>
    <row r="41" spans="1:35" x14ac:dyDescent="0.2">
      <c r="A41" s="54" t="s">
        <v>9</v>
      </c>
      <c r="B41" s="216" t="s">
        <v>56</v>
      </c>
      <c r="C41" s="216"/>
      <c r="D41" s="216"/>
      <c r="E41" s="216"/>
      <c r="F41" s="216"/>
      <c r="G41" s="216"/>
      <c r="H41" s="61">
        <v>24.5</v>
      </c>
      <c r="I41" s="47">
        <f t="shared" ref="I41:AH41" si="16">$H41</f>
        <v>24.5</v>
      </c>
      <c r="J41" s="47">
        <f t="shared" si="16"/>
        <v>24.5</v>
      </c>
      <c r="K41" s="47">
        <f t="shared" si="16"/>
        <v>24.5</v>
      </c>
      <c r="L41" s="47">
        <f t="shared" si="16"/>
        <v>24.5</v>
      </c>
      <c r="M41" s="47">
        <f t="shared" si="16"/>
        <v>24.5</v>
      </c>
      <c r="N41" s="47">
        <f t="shared" si="16"/>
        <v>24.5</v>
      </c>
      <c r="O41" s="47">
        <f t="shared" si="16"/>
        <v>24.5</v>
      </c>
      <c r="P41" s="47">
        <f t="shared" si="16"/>
        <v>24.5</v>
      </c>
      <c r="Q41" s="47">
        <f t="shared" si="16"/>
        <v>24.5</v>
      </c>
      <c r="R41" s="47">
        <f t="shared" si="16"/>
        <v>24.5</v>
      </c>
      <c r="S41" s="47">
        <f t="shared" si="16"/>
        <v>24.5</v>
      </c>
      <c r="T41" s="47">
        <f t="shared" si="16"/>
        <v>24.5</v>
      </c>
      <c r="U41" s="47">
        <f t="shared" si="16"/>
        <v>24.5</v>
      </c>
      <c r="V41" s="47">
        <f t="shared" si="16"/>
        <v>24.5</v>
      </c>
      <c r="W41" s="47">
        <f t="shared" si="16"/>
        <v>24.5</v>
      </c>
      <c r="X41" s="47">
        <f t="shared" si="16"/>
        <v>24.5</v>
      </c>
      <c r="Y41" s="47">
        <f t="shared" si="16"/>
        <v>24.5</v>
      </c>
      <c r="Z41" s="47">
        <f t="shared" si="16"/>
        <v>24.5</v>
      </c>
      <c r="AA41" s="47">
        <f t="shared" si="16"/>
        <v>24.5</v>
      </c>
      <c r="AB41" s="47">
        <f t="shared" si="16"/>
        <v>24.5</v>
      </c>
      <c r="AC41" s="47">
        <f t="shared" si="16"/>
        <v>24.5</v>
      </c>
      <c r="AD41" s="47">
        <f t="shared" si="16"/>
        <v>24.5</v>
      </c>
      <c r="AE41" s="47">
        <f t="shared" si="16"/>
        <v>24.5</v>
      </c>
      <c r="AF41" s="47">
        <f t="shared" si="16"/>
        <v>24.5</v>
      </c>
      <c r="AG41" s="47">
        <f t="shared" si="16"/>
        <v>24.5</v>
      </c>
      <c r="AH41" s="47">
        <f t="shared" si="16"/>
        <v>24.5</v>
      </c>
    </row>
    <row r="42" spans="1:35" s="48" customFormat="1" x14ac:dyDescent="0.2">
      <c r="A42" s="115" t="s">
        <v>10</v>
      </c>
      <c r="B42" s="221" t="s">
        <v>65</v>
      </c>
      <c r="C42" s="221"/>
      <c r="D42" s="221"/>
      <c r="E42" s="221"/>
      <c r="F42" s="221"/>
      <c r="G42" s="221"/>
      <c r="H42" s="120" t="s">
        <v>0</v>
      </c>
      <c r="I42" s="121">
        <f>Materiais!E41</f>
        <v>256.27499999999998</v>
      </c>
      <c r="J42" s="121">
        <f>Materiais!G41</f>
        <v>285.02333333333331</v>
      </c>
      <c r="K42" s="121">
        <f>Materiais!I41</f>
        <v>427.53499999999997</v>
      </c>
      <c r="L42" s="121">
        <f>Materiais!K41</f>
        <v>189.93333333333337</v>
      </c>
      <c r="M42" s="121">
        <f>Materiais!M41</f>
        <v>289.29000000000002</v>
      </c>
      <c r="N42" s="121">
        <f>Materiais!O41</f>
        <v>121.67</v>
      </c>
      <c r="O42" s="121">
        <f>Materiais!Q41</f>
        <v>178.87400000000002</v>
      </c>
      <c r="P42" s="121">
        <f>Materiais!S41</f>
        <v>285.25999999999993</v>
      </c>
      <c r="Q42" s="121">
        <f>Materiais!U41</f>
        <v>427.88999999999993</v>
      </c>
      <c r="R42" s="121">
        <f>Materiais!W41</f>
        <v>208.79999999999998</v>
      </c>
      <c r="S42" s="121">
        <f>Materiais!Y41</f>
        <v>484.27499999999998</v>
      </c>
      <c r="T42" s="121">
        <f>Materiais!AA41</f>
        <v>212.48000000000002</v>
      </c>
      <c r="U42" s="121">
        <f>Materiais!AC41</f>
        <v>177.99</v>
      </c>
      <c r="V42" s="121">
        <f>Materiais!AE41</f>
        <v>312.09499999999997</v>
      </c>
      <c r="W42" s="121">
        <v>0</v>
      </c>
      <c r="X42" s="121">
        <f>Materiais!AG41</f>
        <v>165.74</v>
      </c>
      <c r="Y42" s="121">
        <f>Materiais!AI41</f>
        <v>199.15000000000003</v>
      </c>
      <c r="Z42" s="121">
        <f>Materiais!AK41</f>
        <v>306.70999999999998</v>
      </c>
      <c r="AA42" s="121">
        <f>Materiais!AM41</f>
        <v>453.46</v>
      </c>
      <c r="AB42" s="121">
        <f>Materiais!AO41</f>
        <v>308.63</v>
      </c>
      <c r="AC42" s="121">
        <f>Materiais!AQ41</f>
        <v>239.08</v>
      </c>
      <c r="AD42" s="121">
        <f>Materiais!AS41</f>
        <v>308.63</v>
      </c>
      <c r="AE42" s="121">
        <f>Materiais!AU41</f>
        <v>352.17499999999995</v>
      </c>
      <c r="AF42" s="121">
        <f>Materiais!AW41</f>
        <v>426.82000000000005</v>
      </c>
      <c r="AG42" s="121">
        <f>Materiais!AY41</f>
        <v>531</v>
      </c>
      <c r="AH42" s="121">
        <f>Materiais!BA41</f>
        <v>351.47</v>
      </c>
      <c r="AI42" s="148">
        <f>SUM(I42:AH42)</f>
        <v>7500.2556666666669</v>
      </c>
    </row>
    <row r="43" spans="1:35" s="48" customFormat="1" x14ac:dyDescent="0.2">
      <c r="A43" s="116" t="s">
        <v>11</v>
      </c>
      <c r="B43" s="221" t="s">
        <v>66</v>
      </c>
      <c r="C43" s="221"/>
      <c r="D43" s="221"/>
      <c r="E43" s="221"/>
      <c r="F43" s="221"/>
      <c r="G43" s="221"/>
      <c r="H43" s="120" t="s">
        <v>0</v>
      </c>
      <c r="I43" s="121">
        <f>Materiais!E64</f>
        <v>37.533750000000005</v>
      </c>
      <c r="J43" s="121">
        <f>Materiais!G64</f>
        <v>32.865555555555552</v>
      </c>
      <c r="K43" s="121">
        <f>Materiais!I64</f>
        <v>49.298333333333325</v>
      </c>
      <c r="L43" s="121">
        <f>Materiais!K64</f>
        <v>39.260277777777773</v>
      </c>
      <c r="M43" s="121">
        <f>Materiais!M64</f>
        <v>51.721666666666664</v>
      </c>
      <c r="N43" s="121">
        <f>Materiais!O64</f>
        <v>38.76583333333334</v>
      </c>
      <c r="O43" s="121">
        <f>Materiais!Q64</f>
        <v>34.135833333333331</v>
      </c>
      <c r="P43" s="121">
        <f>Materiais!S64</f>
        <v>50.045000000000009</v>
      </c>
      <c r="Q43" s="121">
        <f>Materiais!U64</f>
        <v>75.06750000000001</v>
      </c>
      <c r="R43" s="121">
        <f>Materiais!W64</f>
        <v>40.015000000000001</v>
      </c>
      <c r="S43" s="121">
        <f>Materiais!Y64</f>
        <v>109.29583333333333</v>
      </c>
      <c r="T43" s="121">
        <f>Materiais!AA64</f>
        <v>261.91833333333335</v>
      </c>
      <c r="U43" s="121">
        <f>Materiais!AC64</f>
        <v>126.67</v>
      </c>
      <c r="V43" s="121">
        <f>Materiais!AE64</f>
        <v>97.250833333333333</v>
      </c>
      <c r="W43" s="121">
        <v>0</v>
      </c>
      <c r="X43" s="121">
        <f>Materiais!AG64</f>
        <v>276.08499999999998</v>
      </c>
      <c r="Y43" s="121">
        <f>Materiais!AI64</f>
        <v>276.08499999999998</v>
      </c>
      <c r="Z43" s="121">
        <f>Materiais!AK64</f>
        <v>56.311666666666667</v>
      </c>
      <c r="AA43" s="121">
        <f>Materiais!AM64</f>
        <v>36.253333333333323</v>
      </c>
      <c r="AB43" s="121">
        <f>Materiais!AO64</f>
        <v>35.273333333333333</v>
      </c>
      <c r="AC43" s="121">
        <f>Materiais!AQ64</f>
        <v>21.109166666666667</v>
      </c>
      <c r="AD43" s="121">
        <f>Materiais!AS64</f>
        <v>35.273333333333333</v>
      </c>
      <c r="AE43" s="121">
        <f>Materiais!AU64</f>
        <v>48.477499999999999</v>
      </c>
      <c r="AF43" s="121">
        <f>Materiais!AW64</f>
        <v>80.033333333333346</v>
      </c>
      <c r="AG43" s="121">
        <f>Materiais!AY64</f>
        <v>148.80666666666664</v>
      </c>
      <c r="AH43" s="121">
        <f>Materiais!BA64</f>
        <v>30.776666666666667</v>
      </c>
      <c r="AI43" s="148">
        <f>SUM(I43:AH43)</f>
        <v>2088.3287500000001</v>
      </c>
    </row>
    <row r="44" spans="1:35" s="48" customFormat="1" x14ac:dyDescent="0.2">
      <c r="A44" s="93" t="s">
        <v>12</v>
      </c>
      <c r="B44" s="222" t="s">
        <v>67</v>
      </c>
      <c r="C44" s="222"/>
      <c r="D44" s="222"/>
      <c r="E44" s="222"/>
      <c r="F44" s="222"/>
      <c r="G44" s="222"/>
      <c r="H44" s="52" t="s">
        <v>0</v>
      </c>
      <c r="I44" s="47" t="str">
        <f t="shared" ref="I44:T45" si="17">$H44</f>
        <v>-</v>
      </c>
      <c r="J44" s="47" t="str">
        <f t="shared" si="17"/>
        <v>-</v>
      </c>
      <c r="K44" s="47" t="str">
        <f t="shared" si="17"/>
        <v>-</v>
      </c>
      <c r="L44" s="47" t="str">
        <f t="shared" si="17"/>
        <v>-</v>
      </c>
      <c r="M44" s="47" t="str">
        <f t="shared" si="17"/>
        <v>-</v>
      </c>
      <c r="N44" s="47" t="str">
        <f t="shared" si="17"/>
        <v>-</v>
      </c>
      <c r="O44" s="47" t="str">
        <f t="shared" si="17"/>
        <v>-</v>
      </c>
      <c r="P44" s="47" t="str">
        <f t="shared" si="17"/>
        <v>-</v>
      </c>
      <c r="Q44" s="47" t="str">
        <f t="shared" si="17"/>
        <v>-</v>
      </c>
      <c r="R44" s="47" t="str">
        <f t="shared" si="17"/>
        <v>-</v>
      </c>
      <c r="S44" s="47" t="str">
        <f t="shared" si="17"/>
        <v>-</v>
      </c>
      <c r="T44" s="47" t="str">
        <f t="shared" si="17"/>
        <v>-</v>
      </c>
      <c r="U44" s="47" t="str">
        <f t="shared" ref="U44:AH45" si="18">$H44</f>
        <v>-</v>
      </c>
      <c r="V44" s="47" t="str">
        <f t="shared" si="18"/>
        <v>-</v>
      </c>
      <c r="W44" s="47" t="str">
        <f t="shared" si="18"/>
        <v>-</v>
      </c>
      <c r="X44" s="47" t="str">
        <f t="shared" si="18"/>
        <v>-</v>
      </c>
      <c r="Y44" s="47" t="str">
        <f t="shared" si="18"/>
        <v>-</v>
      </c>
      <c r="Z44" s="47" t="str">
        <f t="shared" si="18"/>
        <v>-</v>
      </c>
      <c r="AA44" s="47" t="str">
        <f t="shared" si="18"/>
        <v>-</v>
      </c>
      <c r="AB44" s="47" t="str">
        <f t="shared" si="18"/>
        <v>-</v>
      </c>
      <c r="AC44" s="47" t="str">
        <f t="shared" si="18"/>
        <v>-</v>
      </c>
      <c r="AD44" s="47" t="str">
        <f t="shared" si="18"/>
        <v>-</v>
      </c>
      <c r="AE44" s="47" t="str">
        <f t="shared" si="18"/>
        <v>-</v>
      </c>
      <c r="AF44" s="47" t="str">
        <f t="shared" si="18"/>
        <v>-</v>
      </c>
      <c r="AG44" s="47" t="str">
        <f t="shared" si="18"/>
        <v>-</v>
      </c>
      <c r="AH44" s="47" t="str">
        <f t="shared" si="18"/>
        <v>-</v>
      </c>
    </row>
    <row r="45" spans="1:35" x14ac:dyDescent="0.2">
      <c r="A45" s="58" t="s">
        <v>13</v>
      </c>
      <c r="B45" s="216" t="s">
        <v>68</v>
      </c>
      <c r="C45" s="216"/>
      <c r="D45" s="216"/>
      <c r="E45" s="216"/>
      <c r="F45" s="216"/>
      <c r="G45" s="216"/>
      <c r="H45" s="61">
        <v>12</v>
      </c>
      <c r="I45" s="47">
        <f t="shared" si="17"/>
        <v>12</v>
      </c>
      <c r="J45" s="47">
        <f t="shared" si="17"/>
        <v>12</v>
      </c>
      <c r="K45" s="47">
        <f t="shared" si="17"/>
        <v>12</v>
      </c>
      <c r="L45" s="47">
        <f t="shared" si="17"/>
        <v>12</v>
      </c>
      <c r="M45" s="47">
        <f t="shared" si="17"/>
        <v>12</v>
      </c>
      <c r="N45" s="47">
        <f t="shared" si="17"/>
        <v>12</v>
      </c>
      <c r="O45" s="47">
        <f t="shared" si="17"/>
        <v>12</v>
      </c>
      <c r="P45" s="47">
        <f t="shared" si="17"/>
        <v>12</v>
      </c>
      <c r="Q45" s="47">
        <f t="shared" si="17"/>
        <v>12</v>
      </c>
      <c r="R45" s="47">
        <f t="shared" si="17"/>
        <v>12</v>
      </c>
      <c r="S45" s="47">
        <f t="shared" si="17"/>
        <v>12</v>
      </c>
      <c r="T45" s="47">
        <f t="shared" si="17"/>
        <v>12</v>
      </c>
      <c r="U45" s="47">
        <f t="shared" si="18"/>
        <v>12</v>
      </c>
      <c r="V45" s="47">
        <f t="shared" si="18"/>
        <v>12</v>
      </c>
      <c r="W45" s="47">
        <f t="shared" si="18"/>
        <v>12</v>
      </c>
      <c r="X45" s="47">
        <f t="shared" si="18"/>
        <v>12</v>
      </c>
      <c r="Y45" s="47">
        <f t="shared" si="18"/>
        <v>12</v>
      </c>
      <c r="Z45" s="47">
        <f t="shared" si="18"/>
        <v>12</v>
      </c>
      <c r="AA45" s="47">
        <f t="shared" si="18"/>
        <v>12</v>
      </c>
      <c r="AB45" s="47">
        <f t="shared" si="18"/>
        <v>12</v>
      </c>
      <c r="AC45" s="47">
        <f t="shared" si="18"/>
        <v>12</v>
      </c>
      <c r="AD45" s="47">
        <f t="shared" si="18"/>
        <v>12</v>
      </c>
      <c r="AE45" s="47">
        <f t="shared" si="18"/>
        <v>12</v>
      </c>
      <c r="AF45" s="47">
        <f t="shared" si="18"/>
        <v>12</v>
      </c>
      <c r="AG45" s="47">
        <f t="shared" si="18"/>
        <v>12</v>
      </c>
      <c r="AH45" s="47">
        <f t="shared" si="18"/>
        <v>12</v>
      </c>
    </row>
    <row r="46" spans="1:35" x14ac:dyDescent="0.2">
      <c r="A46" s="188" t="s">
        <v>69</v>
      </c>
      <c r="B46" s="188"/>
      <c r="C46" s="188"/>
      <c r="D46" s="188"/>
      <c r="E46" s="188"/>
      <c r="F46" s="188"/>
      <c r="G46" s="188"/>
      <c r="H46" s="3" t="s">
        <v>0</v>
      </c>
      <c r="I46" s="17">
        <f t="shared" ref="I46:AG46" si="19">TRUNC(SUM(I41:I45),2)</f>
        <v>330.3</v>
      </c>
      <c r="J46" s="17">
        <f t="shared" si="19"/>
        <v>354.38</v>
      </c>
      <c r="K46" s="17">
        <f>TRUNC(SUM(K41:K45),2)</f>
        <v>513.33000000000004</v>
      </c>
      <c r="L46" s="17">
        <f t="shared" si="19"/>
        <v>265.69</v>
      </c>
      <c r="M46" s="17">
        <f t="shared" si="19"/>
        <v>377.51</v>
      </c>
      <c r="N46" s="17">
        <f t="shared" si="19"/>
        <v>196.93</v>
      </c>
      <c r="O46" s="17">
        <f t="shared" si="19"/>
        <v>249.5</v>
      </c>
      <c r="P46" s="17">
        <f t="shared" si="19"/>
        <v>371.8</v>
      </c>
      <c r="Q46" s="17">
        <f t="shared" ref="Q46" si="20">TRUNC(SUM(Q41:Q45),2)</f>
        <v>539.45000000000005</v>
      </c>
      <c r="R46" s="17">
        <f t="shared" si="19"/>
        <v>285.31</v>
      </c>
      <c r="S46" s="17">
        <f t="shared" si="19"/>
        <v>630.07000000000005</v>
      </c>
      <c r="T46" s="17">
        <f t="shared" si="19"/>
        <v>510.89</v>
      </c>
      <c r="U46" s="17">
        <f t="shared" si="19"/>
        <v>341.16</v>
      </c>
      <c r="V46" s="17">
        <f t="shared" si="19"/>
        <v>445.84</v>
      </c>
      <c r="W46" s="17">
        <f t="shared" ref="W46" si="21">TRUNC(SUM(W41:W45),2)</f>
        <v>36.5</v>
      </c>
      <c r="X46" s="17">
        <f t="shared" si="19"/>
        <v>478.32</v>
      </c>
      <c r="Y46" s="17">
        <f t="shared" si="19"/>
        <v>511.73</v>
      </c>
      <c r="Z46" s="17">
        <f t="shared" si="19"/>
        <v>399.52</v>
      </c>
      <c r="AA46" s="17">
        <f t="shared" si="19"/>
        <v>526.21</v>
      </c>
      <c r="AB46" s="17">
        <f t="shared" si="19"/>
        <v>380.4</v>
      </c>
      <c r="AC46" s="17">
        <f t="shared" si="19"/>
        <v>296.68</v>
      </c>
      <c r="AD46" s="17">
        <f t="shared" si="19"/>
        <v>380.4</v>
      </c>
      <c r="AE46" s="17">
        <f t="shared" si="19"/>
        <v>437.15</v>
      </c>
      <c r="AF46" s="17">
        <f t="shared" si="19"/>
        <v>543.35</v>
      </c>
      <c r="AG46" s="17">
        <f t="shared" si="19"/>
        <v>716.3</v>
      </c>
      <c r="AH46" s="17">
        <f t="shared" ref="AH46" si="22">TRUNC(SUM(AH41:AH45),2)</f>
        <v>418.74</v>
      </c>
    </row>
    <row r="47" spans="1:35" x14ac:dyDescent="0.2">
      <c r="A47" s="71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</row>
    <row r="48" spans="1:35" x14ac:dyDescent="0.2">
      <c r="A48" s="66" t="s">
        <v>64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</row>
    <row r="49" spans="1:34" x14ac:dyDescent="0.2">
      <c r="A49" s="189" t="s">
        <v>77</v>
      </c>
      <c r="B49" s="189"/>
      <c r="C49" s="189"/>
      <c r="D49" s="189"/>
      <c r="E49" s="189"/>
      <c r="F49" s="189"/>
      <c r="G49" s="189"/>
      <c r="H49" s="54" t="s">
        <v>3</v>
      </c>
      <c r="I49" s="54"/>
      <c r="J49" s="92"/>
      <c r="K49" s="138"/>
      <c r="L49" s="92"/>
      <c r="M49" s="92"/>
      <c r="N49" s="92"/>
      <c r="O49" s="92"/>
      <c r="P49" s="92"/>
      <c r="Q49" s="138"/>
      <c r="R49" s="92"/>
      <c r="S49" s="92"/>
      <c r="T49" s="92"/>
      <c r="U49" s="92"/>
      <c r="V49" s="92"/>
      <c r="W49" s="128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138"/>
    </row>
    <row r="50" spans="1:34" x14ac:dyDescent="0.2">
      <c r="A50" s="189" t="s">
        <v>78</v>
      </c>
      <c r="B50" s="189"/>
      <c r="C50" s="189"/>
      <c r="D50" s="189"/>
      <c r="E50" s="189"/>
      <c r="F50" s="189"/>
      <c r="G50" s="189"/>
      <c r="H50" s="54" t="s">
        <v>3</v>
      </c>
      <c r="I50" s="54" t="s">
        <v>1</v>
      </c>
      <c r="J50" s="92" t="s">
        <v>1</v>
      </c>
      <c r="K50" s="138" t="s">
        <v>1</v>
      </c>
      <c r="L50" s="92" t="s">
        <v>1</v>
      </c>
      <c r="M50" s="92" t="s">
        <v>1</v>
      </c>
      <c r="N50" s="92" t="s">
        <v>1</v>
      </c>
      <c r="O50" s="92" t="s">
        <v>1</v>
      </c>
      <c r="P50" s="92" t="s">
        <v>1</v>
      </c>
      <c r="Q50" s="138" t="s">
        <v>1</v>
      </c>
      <c r="R50" s="92" t="s">
        <v>1</v>
      </c>
      <c r="S50" s="92" t="s">
        <v>1</v>
      </c>
      <c r="T50" s="92" t="s">
        <v>1</v>
      </c>
      <c r="U50" s="92" t="s">
        <v>1</v>
      </c>
      <c r="V50" s="92" t="s">
        <v>1</v>
      </c>
      <c r="W50" s="128" t="s">
        <v>1</v>
      </c>
      <c r="X50" s="92" t="s">
        <v>1</v>
      </c>
      <c r="Y50" s="92" t="s">
        <v>1</v>
      </c>
      <c r="Z50" s="92" t="s">
        <v>1</v>
      </c>
      <c r="AA50" s="92" t="s">
        <v>1</v>
      </c>
      <c r="AB50" s="92" t="s">
        <v>1</v>
      </c>
      <c r="AC50" s="92" t="s">
        <v>1</v>
      </c>
      <c r="AD50" s="92" t="s">
        <v>1</v>
      </c>
      <c r="AE50" s="92" t="s">
        <v>1</v>
      </c>
      <c r="AF50" s="92" t="s">
        <v>1</v>
      </c>
      <c r="AG50" s="92" t="s">
        <v>1</v>
      </c>
      <c r="AH50" s="138" t="s">
        <v>1</v>
      </c>
    </row>
    <row r="51" spans="1:34" x14ac:dyDescent="0.2">
      <c r="A51" s="54" t="s">
        <v>9</v>
      </c>
      <c r="B51" s="178" t="s">
        <v>42</v>
      </c>
      <c r="C51" s="178"/>
      <c r="D51" s="178"/>
      <c r="E51" s="178"/>
      <c r="F51" s="178"/>
      <c r="G51" s="178"/>
      <c r="H51" s="1">
        <v>0.2</v>
      </c>
      <c r="I51" s="16">
        <f t="shared" ref="I51:T58" si="23">$H51*I$28</f>
        <v>278.91000000000003</v>
      </c>
      <c r="J51" s="16">
        <f t="shared" si="23"/>
        <v>278.91000000000003</v>
      </c>
      <c r="K51" s="16">
        <f t="shared" si="23"/>
        <v>278.91000000000003</v>
      </c>
      <c r="L51" s="16">
        <f t="shared" si="23"/>
        <v>139.45400000000001</v>
      </c>
      <c r="M51" s="16">
        <f t="shared" si="23"/>
        <v>278.91000000000003</v>
      </c>
      <c r="N51" s="16">
        <f t="shared" si="23"/>
        <v>139.45400000000001</v>
      </c>
      <c r="O51" s="16">
        <f t="shared" si="23"/>
        <v>278.91000000000003</v>
      </c>
      <c r="P51" s="16">
        <f t="shared" si="23"/>
        <v>278.91000000000003</v>
      </c>
      <c r="Q51" s="16">
        <f t="shared" si="23"/>
        <v>278.91000000000003</v>
      </c>
      <c r="R51" s="16">
        <f t="shared" si="23"/>
        <v>298.18200000000002</v>
      </c>
      <c r="S51" s="16">
        <f t="shared" si="23"/>
        <v>350.98200000000003</v>
      </c>
      <c r="T51" s="16">
        <f t="shared" si="23"/>
        <v>350.98200000000003</v>
      </c>
      <c r="U51" s="16">
        <f t="shared" ref="U51:AH58" si="24">$H51*U$28</f>
        <v>175.49</v>
      </c>
      <c r="V51" s="16">
        <f t="shared" si="24"/>
        <v>350.98200000000003</v>
      </c>
      <c r="W51" s="16">
        <f t="shared" si="24"/>
        <v>175.49</v>
      </c>
      <c r="X51" s="16">
        <f t="shared" si="24"/>
        <v>350.98200000000003</v>
      </c>
      <c r="Y51" s="16">
        <f t="shared" si="24"/>
        <v>350.98200000000003</v>
      </c>
      <c r="Z51" s="16">
        <f t="shared" si="24"/>
        <v>298.18200000000002</v>
      </c>
      <c r="AA51" s="16">
        <f t="shared" si="24"/>
        <v>298.18200000000002</v>
      </c>
      <c r="AB51" s="16">
        <f t="shared" si="24"/>
        <v>298.18200000000002</v>
      </c>
      <c r="AC51" s="16">
        <f t="shared" si="24"/>
        <v>298.18200000000002</v>
      </c>
      <c r="AD51" s="16">
        <f t="shared" si="24"/>
        <v>298.18200000000002</v>
      </c>
      <c r="AE51" s="16">
        <f t="shared" si="24"/>
        <v>298.18200000000002</v>
      </c>
      <c r="AF51" s="16">
        <f t="shared" si="24"/>
        <v>278.91000000000003</v>
      </c>
      <c r="AG51" s="16">
        <f t="shared" si="24"/>
        <v>139.45400000000001</v>
      </c>
      <c r="AH51" s="16">
        <f t="shared" si="24"/>
        <v>139.45400000000001</v>
      </c>
    </row>
    <row r="52" spans="1:34" x14ac:dyDescent="0.2">
      <c r="A52" s="54" t="s">
        <v>10</v>
      </c>
      <c r="B52" s="218" t="s">
        <v>70</v>
      </c>
      <c r="C52" s="219"/>
      <c r="D52" s="219"/>
      <c r="E52" s="219"/>
      <c r="F52" s="219"/>
      <c r="G52" s="220"/>
      <c r="H52" s="1">
        <v>1.4999999999999999E-2</v>
      </c>
      <c r="I52" s="16">
        <f t="shared" si="23"/>
        <v>20.918249999999997</v>
      </c>
      <c r="J52" s="16">
        <f t="shared" si="23"/>
        <v>20.918249999999997</v>
      </c>
      <c r="K52" s="16">
        <f t="shared" si="23"/>
        <v>20.918249999999997</v>
      </c>
      <c r="L52" s="16">
        <f t="shared" si="23"/>
        <v>10.45905</v>
      </c>
      <c r="M52" s="16">
        <f t="shared" si="23"/>
        <v>20.918249999999997</v>
      </c>
      <c r="N52" s="16">
        <f t="shared" si="23"/>
        <v>10.45905</v>
      </c>
      <c r="O52" s="16">
        <f t="shared" si="23"/>
        <v>20.918249999999997</v>
      </c>
      <c r="P52" s="16">
        <f t="shared" si="23"/>
        <v>20.918249999999997</v>
      </c>
      <c r="Q52" s="16">
        <f t="shared" si="23"/>
        <v>20.918249999999997</v>
      </c>
      <c r="R52" s="16">
        <f t="shared" si="23"/>
        <v>22.36365</v>
      </c>
      <c r="S52" s="16">
        <f t="shared" si="23"/>
        <v>26.323650000000001</v>
      </c>
      <c r="T52" s="16">
        <f t="shared" si="23"/>
        <v>26.323650000000001</v>
      </c>
      <c r="U52" s="16">
        <f t="shared" si="24"/>
        <v>13.16175</v>
      </c>
      <c r="V52" s="16">
        <f t="shared" si="24"/>
        <v>26.323650000000001</v>
      </c>
      <c r="W52" s="16">
        <f t="shared" si="24"/>
        <v>13.16175</v>
      </c>
      <c r="X52" s="16">
        <f t="shared" si="24"/>
        <v>26.323650000000001</v>
      </c>
      <c r="Y52" s="16">
        <f t="shared" si="24"/>
        <v>26.323650000000001</v>
      </c>
      <c r="Z52" s="16">
        <f t="shared" si="24"/>
        <v>22.36365</v>
      </c>
      <c r="AA52" s="16">
        <f t="shared" si="24"/>
        <v>22.36365</v>
      </c>
      <c r="AB52" s="16">
        <f t="shared" si="24"/>
        <v>22.36365</v>
      </c>
      <c r="AC52" s="16">
        <f t="shared" si="24"/>
        <v>22.36365</v>
      </c>
      <c r="AD52" s="16">
        <f t="shared" si="24"/>
        <v>22.36365</v>
      </c>
      <c r="AE52" s="16">
        <f t="shared" si="24"/>
        <v>22.36365</v>
      </c>
      <c r="AF52" s="16">
        <f t="shared" si="24"/>
        <v>20.918249999999997</v>
      </c>
      <c r="AG52" s="16">
        <f t="shared" si="24"/>
        <v>10.45905</v>
      </c>
      <c r="AH52" s="16">
        <f t="shared" si="24"/>
        <v>10.45905</v>
      </c>
    </row>
    <row r="53" spans="1:34" x14ac:dyDescent="0.2">
      <c r="A53" s="54" t="s">
        <v>11</v>
      </c>
      <c r="B53" s="218" t="s">
        <v>71</v>
      </c>
      <c r="C53" s="219"/>
      <c r="D53" s="219"/>
      <c r="E53" s="219"/>
      <c r="F53" s="219"/>
      <c r="G53" s="220"/>
      <c r="H53" s="1">
        <v>0.01</v>
      </c>
      <c r="I53" s="16">
        <f t="shared" si="23"/>
        <v>13.945499999999999</v>
      </c>
      <c r="J53" s="16">
        <f t="shared" si="23"/>
        <v>13.945499999999999</v>
      </c>
      <c r="K53" s="16">
        <f t="shared" si="23"/>
        <v>13.945499999999999</v>
      </c>
      <c r="L53" s="16">
        <f t="shared" si="23"/>
        <v>6.9726999999999997</v>
      </c>
      <c r="M53" s="16">
        <f t="shared" si="23"/>
        <v>13.945499999999999</v>
      </c>
      <c r="N53" s="16">
        <f t="shared" si="23"/>
        <v>6.9726999999999997</v>
      </c>
      <c r="O53" s="16">
        <f t="shared" si="23"/>
        <v>13.945499999999999</v>
      </c>
      <c r="P53" s="16">
        <f t="shared" si="23"/>
        <v>13.945499999999999</v>
      </c>
      <c r="Q53" s="16">
        <f t="shared" si="23"/>
        <v>13.945499999999999</v>
      </c>
      <c r="R53" s="16">
        <f t="shared" si="23"/>
        <v>14.9091</v>
      </c>
      <c r="S53" s="16">
        <f t="shared" si="23"/>
        <v>17.549100000000003</v>
      </c>
      <c r="T53" s="16">
        <f t="shared" si="23"/>
        <v>17.549100000000003</v>
      </c>
      <c r="U53" s="16">
        <f t="shared" si="24"/>
        <v>8.7745000000000015</v>
      </c>
      <c r="V53" s="16">
        <f t="shared" si="24"/>
        <v>17.549100000000003</v>
      </c>
      <c r="W53" s="16">
        <f t="shared" si="24"/>
        <v>8.7745000000000015</v>
      </c>
      <c r="X53" s="16">
        <f t="shared" si="24"/>
        <v>17.549100000000003</v>
      </c>
      <c r="Y53" s="16">
        <f t="shared" si="24"/>
        <v>17.549100000000003</v>
      </c>
      <c r="Z53" s="16">
        <f t="shared" si="24"/>
        <v>14.9091</v>
      </c>
      <c r="AA53" s="16">
        <f t="shared" si="24"/>
        <v>14.9091</v>
      </c>
      <c r="AB53" s="16">
        <f t="shared" si="24"/>
        <v>14.9091</v>
      </c>
      <c r="AC53" s="16">
        <f t="shared" si="24"/>
        <v>14.9091</v>
      </c>
      <c r="AD53" s="16">
        <f t="shared" si="24"/>
        <v>14.9091</v>
      </c>
      <c r="AE53" s="16">
        <f t="shared" si="24"/>
        <v>14.9091</v>
      </c>
      <c r="AF53" s="16">
        <f t="shared" si="24"/>
        <v>13.945499999999999</v>
      </c>
      <c r="AG53" s="16">
        <f t="shared" si="24"/>
        <v>6.9726999999999997</v>
      </c>
      <c r="AH53" s="16">
        <f t="shared" si="24"/>
        <v>6.9726999999999997</v>
      </c>
    </row>
    <row r="54" spans="1:34" x14ac:dyDescent="0.2">
      <c r="A54" s="54" t="s">
        <v>12</v>
      </c>
      <c r="B54" s="218" t="s">
        <v>44</v>
      </c>
      <c r="C54" s="219"/>
      <c r="D54" s="219"/>
      <c r="E54" s="219"/>
      <c r="F54" s="219"/>
      <c r="G54" s="220"/>
      <c r="H54" s="1">
        <v>2E-3</v>
      </c>
      <c r="I54" s="16">
        <f t="shared" si="23"/>
        <v>2.7890999999999999</v>
      </c>
      <c r="J54" s="16">
        <f t="shared" si="23"/>
        <v>2.7890999999999999</v>
      </c>
      <c r="K54" s="16">
        <f t="shared" si="23"/>
        <v>2.7890999999999999</v>
      </c>
      <c r="L54" s="16">
        <f t="shared" si="23"/>
        <v>1.3945399999999999</v>
      </c>
      <c r="M54" s="16">
        <f t="shared" si="23"/>
        <v>2.7890999999999999</v>
      </c>
      <c r="N54" s="16">
        <f t="shared" si="23"/>
        <v>1.3945399999999999</v>
      </c>
      <c r="O54" s="16">
        <f t="shared" si="23"/>
        <v>2.7890999999999999</v>
      </c>
      <c r="P54" s="16">
        <f t="shared" si="23"/>
        <v>2.7890999999999999</v>
      </c>
      <c r="Q54" s="16">
        <f t="shared" si="23"/>
        <v>2.7890999999999999</v>
      </c>
      <c r="R54" s="16">
        <f t="shared" si="23"/>
        <v>2.9818200000000004</v>
      </c>
      <c r="S54" s="16">
        <f t="shared" si="23"/>
        <v>3.5098200000000004</v>
      </c>
      <c r="T54" s="16">
        <f t="shared" si="23"/>
        <v>3.5098200000000004</v>
      </c>
      <c r="U54" s="16">
        <f t="shared" si="24"/>
        <v>1.7549000000000001</v>
      </c>
      <c r="V54" s="16">
        <f t="shared" si="24"/>
        <v>3.5098200000000004</v>
      </c>
      <c r="W54" s="16">
        <f t="shared" si="24"/>
        <v>1.7549000000000001</v>
      </c>
      <c r="X54" s="16">
        <f t="shared" si="24"/>
        <v>3.5098200000000004</v>
      </c>
      <c r="Y54" s="16">
        <f t="shared" si="24"/>
        <v>3.5098200000000004</v>
      </c>
      <c r="Z54" s="16">
        <f t="shared" si="24"/>
        <v>2.9818200000000004</v>
      </c>
      <c r="AA54" s="16">
        <f t="shared" si="24"/>
        <v>2.9818200000000004</v>
      </c>
      <c r="AB54" s="16">
        <f t="shared" si="24"/>
        <v>2.9818200000000004</v>
      </c>
      <c r="AC54" s="16">
        <f t="shared" si="24"/>
        <v>2.9818200000000004</v>
      </c>
      <c r="AD54" s="16">
        <f t="shared" si="24"/>
        <v>2.9818200000000004</v>
      </c>
      <c r="AE54" s="16">
        <f t="shared" si="24"/>
        <v>2.9818200000000004</v>
      </c>
      <c r="AF54" s="16">
        <f t="shared" si="24"/>
        <v>2.7890999999999999</v>
      </c>
      <c r="AG54" s="16">
        <f t="shared" si="24"/>
        <v>1.3945399999999999</v>
      </c>
      <c r="AH54" s="16">
        <f t="shared" si="24"/>
        <v>1.3945399999999999</v>
      </c>
    </row>
    <row r="55" spans="1:34" x14ac:dyDescent="0.2">
      <c r="A55" s="54" t="s">
        <v>13</v>
      </c>
      <c r="B55" s="178" t="s">
        <v>43</v>
      </c>
      <c r="C55" s="178"/>
      <c r="D55" s="178"/>
      <c r="E55" s="178"/>
      <c r="F55" s="178"/>
      <c r="G55" s="178"/>
      <c r="H55" s="1">
        <v>2.5000000000000001E-2</v>
      </c>
      <c r="I55" s="16">
        <f t="shared" si="23"/>
        <v>34.863750000000003</v>
      </c>
      <c r="J55" s="16">
        <f t="shared" si="23"/>
        <v>34.863750000000003</v>
      </c>
      <c r="K55" s="16">
        <f t="shared" si="23"/>
        <v>34.863750000000003</v>
      </c>
      <c r="L55" s="16">
        <f t="shared" si="23"/>
        <v>17.431750000000001</v>
      </c>
      <c r="M55" s="16">
        <f t="shared" si="23"/>
        <v>34.863750000000003</v>
      </c>
      <c r="N55" s="16">
        <f t="shared" si="23"/>
        <v>17.431750000000001</v>
      </c>
      <c r="O55" s="16">
        <f t="shared" si="23"/>
        <v>34.863750000000003</v>
      </c>
      <c r="P55" s="16">
        <f t="shared" si="23"/>
        <v>34.863750000000003</v>
      </c>
      <c r="Q55" s="16">
        <f t="shared" si="23"/>
        <v>34.863750000000003</v>
      </c>
      <c r="R55" s="16">
        <f t="shared" si="23"/>
        <v>37.272750000000002</v>
      </c>
      <c r="S55" s="16">
        <f t="shared" si="23"/>
        <v>43.872750000000003</v>
      </c>
      <c r="T55" s="16">
        <f t="shared" si="23"/>
        <v>43.872750000000003</v>
      </c>
      <c r="U55" s="16">
        <f t="shared" si="24"/>
        <v>21.936250000000001</v>
      </c>
      <c r="V55" s="16">
        <f t="shared" si="24"/>
        <v>43.872750000000003</v>
      </c>
      <c r="W55" s="16">
        <f t="shared" si="24"/>
        <v>21.936250000000001</v>
      </c>
      <c r="X55" s="16">
        <f t="shared" si="24"/>
        <v>43.872750000000003</v>
      </c>
      <c r="Y55" s="16">
        <f t="shared" si="24"/>
        <v>43.872750000000003</v>
      </c>
      <c r="Z55" s="16">
        <f t="shared" si="24"/>
        <v>37.272750000000002</v>
      </c>
      <c r="AA55" s="16">
        <f t="shared" si="24"/>
        <v>37.272750000000002</v>
      </c>
      <c r="AB55" s="16">
        <f t="shared" si="24"/>
        <v>37.272750000000002</v>
      </c>
      <c r="AC55" s="16">
        <f t="shared" si="24"/>
        <v>37.272750000000002</v>
      </c>
      <c r="AD55" s="16">
        <f t="shared" si="24"/>
        <v>37.272750000000002</v>
      </c>
      <c r="AE55" s="16">
        <f t="shared" si="24"/>
        <v>37.272750000000002</v>
      </c>
      <c r="AF55" s="16">
        <f t="shared" si="24"/>
        <v>34.863750000000003</v>
      </c>
      <c r="AG55" s="16">
        <f t="shared" si="24"/>
        <v>17.431750000000001</v>
      </c>
      <c r="AH55" s="16">
        <f t="shared" si="24"/>
        <v>17.431750000000001</v>
      </c>
    </row>
    <row r="56" spans="1:34" x14ac:dyDescent="0.2">
      <c r="A56" s="54" t="s">
        <v>14</v>
      </c>
      <c r="B56" s="178" t="s">
        <v>45</v>
      </c>
      <c r="C56" s="178"/>
      <c r="D56" s="178"/>
      <c r="E56" s="178"/>
      <c r="F56" s="178"/>
      <c r="G56" s="178"/>
      <c r="H56" s="1">
        <v>0.08</v>
      </c>
      <c r="I56" s="16">
        <f t="shared" si="23"/>
        <v>111.56399999999999</v>
      </c>
      <c r="J56" s="16">
        <f t="shared" si="23"/>
        <v>111.56399999999999</v>
      </c>
      <c r="K56" s="16">
        <f t="shared" si="23"/>
        <v>111.56399999999999</v>
      </c>
      <c r="L56" s="16">
        <f t="shared" si="23"/>
        <v>55.781599999999997</v>
      </c>
      <c r="M56" s="16">
        <f t="shared" si="23"/>
        <v>111.56399999999999</v>
      </c>
      <c r="N56" s="16">
        <f t="shared" si="23"/>
        <v>55.781599999999997</v>
      </c>
      <c r="O56" s="16">
        <f t="shared" si="23"/>
        <v>111.56399999999999</v>
      </c>
      <c r="P56" s="16">
        <f t="shared" si="23"/>
        <v>111.56399999999999</v>
      </c>
      <c r="Q56" s="16">
        <f t="shared" si="23"/>
        <v>111.56399999999999</v>
      </c>
      <c r="R56" s="16">
        <f t="shared" si="23"/>
        <v>119.2728</v>
      </c>
      <c r="S56" s="16">
        <f t="shared" si="23"/>
        <v>140.39280000000002</v>
      </c>
      <c r="T56" s="16">
        <f t="shared" si="23"/>
        <v>140.39280000000002</v>
      </c>
      <c r="U56" s="16">
        <f t="shared" si="24"/>
        <v>70.196000000000012</v>
      </c>
      <c r="V56" s="16">
        <f t="shared" si="24"/>
        <v>140.39280000000002</v>
      </c>
      <c r="W56" s="16">
        <f t="shared" si="24"/>
        <v>70.196000000000012</v>
      </c>
      <c r="X56" s="16">
        <f t="shared" si="24"/>
        <v>140.39280000000002</v>
      </c>
      <c r="Y56" s="16">
        <f t="shared" si="24"/>
        <v>140.39280000000002</v>
      </c>
      <c r="Z56" s="16">
        <f t="shared" si="24"/>
        <v>119.2728</v>
      </c>
      <c r="AA56" s="16">
        <f t="shared" si="24"/>
        <v>119.2728</v>
      </c>
      <c r="AB56" s="16">
        <f t="shared" si="24"/>
        <v>119.2728</v>
      </c>
      <c r="AC56" s="16">
        <f t="shared" si="24"/>
        <v>119.2728</v>
      </c>
      <c r="AD56" s="16">
        <f t="shared" si="24"/>
        <v>119.2728</v>
      </c>
      <c r="AE56" s="16">
        <f t="shared" si="24"/>
        <v>119.2728</v>
      </c>
      <c r="AF56" s="16">
        <f t="shared" si="24"/>
        <v>111.56399999999999</v>
      </c>
      <c r="AG56" s="16">
        <f t="shared" si="24"/>
        <v>55.781599999999997</v>
      </c>
      <c r="AH56" s="16">
        <f t="shared" si="24"/>
        <v>55.781599999999997</v>
      </c>
    </row>
    <row r="57" spans="1:34" x14ac:dyDescent="0.2">
      <c r="A57" s="54" t="s">
        <v>15</v>
      </c>
      <c r="B57" s="178" t="s">
        <v>284</v>
      </c>
      <c r="C57" s="178"/>
      <c r="D57" s="178"/>
      <c r="E57" s="178"/>
      <c r="F57" s="178"/>
      <c r="G57" s="178"/>
      <c r="H57" s="1">
        <v>0.03</v>
      </c>
      <c r="I57" s="16">
        <f t="shared" si="23"/>
        <v>41.836499999999994</v>
      </c>
      <c r="J57" s="16">
        <f t="shared" si="23"/>
        <v>41.836499999999994</v>
      </c>
      <c r="K57" s="16">
        <f t="shared" si="23"/>
        <v>41.836499999999994</v>
      </c>
      <c r="L57" s="16">
        <f t="shared" si="23"/>
        <v>20.918099999999999</v>
      </c>
      <c r="M57" s="16">
        <f t="shared" si="23"/>
        <v>41.836499999999994</v>
      </c>
      <c r="N57" s="16">
        <f t="shared" si="23"/>
        <v>20.918099999999999</v>
      </c>
      <c r="O57" s="16">
        <f t="shared" si="23"/>
        <v>41.836499999999994</v>
      </c>
      <c r="P57" s="16">
        <f t="shared" si="23"/>
        <v>41.836499999999994</v>
      </c>
      <c r="Q57" s="16">
        <f t="shared" si="23"/>
        <v>41.836499999999994</v>
      </c>
      <c r="R57" s="16">
        <f t="shared" si="23"/>
        <v>44.7273</v>
      </c>
      <c r="S57" s="16">
        <f t="shared" si="23"/>
        <v>52.647300000000001</v>
      </c>
      <c r="T57" s="16">
        <f t="shared" si="23"/>
        <v>52.647300000000001</v>
      </c>
      <c r="U57" s="16">
        <f t="shared" si="24"/>
        <v>26.323499999999999</v>
      </c>
      <c r="V57" s="16">
        <f t="shared" si="24"/>
        <v>52.647300000000001</v>
      </c>
      <c r="W57" s="16">
        <f t="shared" si="24"/>
        <v>26.323499999999999</v>
      </c>
      <c r="X57" s="16">
        <f t="shared" si="24"/>
        <v>52.647300000000001</v>
      </c>
      <c r="Y57" s="16">
        <f t="shared" si="24"/>
        <v>52.647300000000001</v>
      </c>
      <c r="Z57" s="16">
        <f t="shared" si="24"/>
        <v>44.7273</v>
      </c>
      <c r="AA57" s="16">
        <f t="shared" si="24"/>
        <v>44.7273</v>
      </c>
      <c r="AB57" s="16">
        <f t="shared" si="24"/>
        <v>44.7273</v>
      </c>
      <c r="AC57" s="16">
        <f t="shared" si="24"/>
        <v>44.7273</v>
      </c>
      <c r="AD57" s="16">
        <f t="shared" si="24"/>
        <v>44.7273</v>
      </c>
      <c r="AE57" s="16">
        <f t="shared" si="24"/>
        <v>44.7273</v>
      </c>
      <c r="AF57" s="16">
        <f t="shared" si="24"/>
        <v>41.836499999999994</v>
      </c>
      <c r="AG57" s="16">
        <f t="shared" si="24"/>
        <v>20.918099999999999</v>
      </c>
      <c r="AH57" s="16">
        <f t="shared" si="24"/>
        <v>20.918099999999999</v>
      </c>
    </row>
    <row r="58" spans="1:34" x14ac:dyDescent="0.2">
      <c r="A58" s="54" t="s">
        <v>16</v>
      </c>
      <c r="B58" s="178" t="s">
        <v>72</v>
      </c>
      <c r="C58" s="178"/>
      <c r="D58" s="178"/>
      <c r="E58" s="178"/>
      <c r="F58" s="178"/>
      <c r="G58" s="178"/>
      <c r="H58" s="1">
        <v>6.0000000000000001E-3</v>
      </c>
      <c r="I58" s="16">
        <f t="shared" si="23"/>
        <v>8.3673000000000002</v>
      </c>
      <c r="J58" s="16">
        <f t="shared" si="23"/>
        <v>8.3673000000000002</v>
      </c>
      <c r="K58" s="16">
        <f t="shared" si="23"/>
        <v>8.3673000000000002</v>
      </c>
      <c r="L58" s="16">
        <f t="shared" si="23"/>
        <v>4.1836200000000003</v>
      </c>
      <c r="M58" s="16">
        <f t="shared" si="23"/>
        <v>8.3673000000000002</v>
      </c>
      <c r="N58" s="16">
        <f t="shared" si="23"/>
        <v>4.1836200000000003</v>
      </c>
      <c r="O58" s="16">
        <f t="shared" si="23"/>
        <v>8.3673000000000002</v>
      </c>
      <c r="P58" s="16">
        <f t="shared" si="23"/>
        <v>8.3673000000000002</v>
      </c>
      <c r="Q58" s="16">
        <f t="shared" si="23"/>
        <v>8.3673000000000002</v>
      </c>
      <c r="R58" s="16">
        <f t="shared" si="23"/>
        <v>8.9454600000000006</v>
      </c>
      <c r="S58" s="16">
        <f t="shared" si="23"/>
        <v>10.52946</v>
      </c>
      <c r="T58" s="16">
        <f t="shared" si="23"/>
        <v>10.52946</v>
      </c>
      <c r="U58" s="16">
        <f t="shared" si="24"/>
        <v>5.2647000000000004</v>
      </c>
      <c r="V58" s="16">
        <f t="shared" si="24"/>
        <v>10.52946</v>
      </c>
      <c r="W58" s="16">
        <f t="shared" si="24"/>
        <v>5.2647000000000004</v>
      </c>
      <c r="X58" s="16">
        <f t="shared" si="24"/>
        <v>10.52946</v>
      </c>
      <c r="Y58" s="16">
        <f t="shared" si="24"/>
        <v>10.52946</v>
      </c>
      <c r="Z58" s="16">
        <f t="shared" si="24"/>
        <v>8.9454600000000006</v>
      </c>
      <c r="AA58" s="16">
        <f t="shared" si="24"/>
        <v>8.9454600000000006</v>
      </c>
      <c r="AB58" s="16">
        <f t="shared" si="24"/>
        <v>8.9454600000000006</v>
      </c>
      <c r="AC58" s="16">
        <f t="shared" si="24"/>
        <v>8.9454600000000006</v>
      </c>
      <c r="AD58" s="16">
        <f t="shared" si="24"/>
        <v>8.9454600000000006</v>
      </c>
      <c r="AE58" s="16">
        <f t="shared" si="24"/>
        <v>8.9454600000000006</v>
      </c>
      <c r="AF58" s="16">
        <f t="shared" si="24"/>
        <v>8.3673000000000002</v>
      </c>
      <c r="AG58" s="16">
        <f t="shared" si="24"/>
        <v>4.1836200000000003</v>
      </c>
      <c r="AH58" s="16">
        <f t="shared" si="24"/>
        <v>4.1836200000000003</v>
      </c>
    </row>
    <row r="59" spans="1:34" x14ac:dyDescent="0.2">
      <c r="A59" s="188" t="s">
        <v>73</v>
      </c>
      <c r="B59" s="188"/>
      <c r="C59" s="188"/>
      <c r="D59" s="188"/>
      <c r="E59" s="188"/>
      <c r="F59" s="188"/>
      <c r="G59" s="188"/>
      <c r="H59" s="3">
        <f>SUM(H51:H58)</f>
        <v>0.3680000000000001</v>
      </c>
      <c r="I59" s="17">
        <f t="shared" ref="I59:AG59" si="25">SUM(I51:I58)</f>
        <v>513.19439999999997</v>
      </c>
      <c r="J59" s="17">
        <f t="shared" si="25"/>
        <v>513.19439999999997</v>
      </c>
      <c r="K59" s="17">
        <f t="shared" ref="K59" si="26">SUM(K51:K58)</f>
        <v>513.19439999999997</v>
      </c>
      <c r="L59" s="17">
        <f t="shared" si="25"/>
        <v>256.59536000000003</v>
      </c>
      <c r="M59" s="17">
        <f t="shared" si="25"/>
        <v>513.19439999999997</v>
      </c>
      <c r="N59" s="17">
        <f t="shared" si="25"/>
        <v>256.59536000000003</v>
      </c>
      <c r="O59" s="17">
        <f t="shared" si="25"/>
        <v>513.19439999999997</v>
      </c>
      <c r="P59" s="17">
        <f t="shared" si="25"/>
        <v>513.19439999999997</v>
      </c>
      <c r="Q59" s="17">
        <f t="shared" ref="Q59" si="27">SUM(Q51:Q58)</f>
        <v>513.19439999999997</v>
      </c>
      <c r="R59" s="17">
        <f t="shared" si="25"/>
        <v>548.65488000000005</v>
      </c>
      <c r="S59" s="17">
        <f t="shared" si="25"/>
        <v>645.80687999999998</v>
      </c>
      <c r="T59" s="17">
        <f t="shared" si="25"/>
        <v>645.80687999999998</v>
      </c>
      <c r="U59" s="17">
        <f t="shared" si="25"/>
        <v>322.90160000000003</v>
      </c>
      <c r="V59" s="17">
        <f t="shared" si="25"/>
        <v>645.80687999999998</v>
      </c>
      <c r="W59" s="17">
        <f t="shared" ref="W59" si="28">SUM(W51:W58)</f>
        <v>322.90160000000003</v>
      </c>
      <c r="X59" s="17">
        <f t="shared" si="25"/>
        <v>645.80687999999998</v>
      </c>
      <c r="Y59" s="17">
        <f t="shared" si="25"/>
        <v>645.80687999999998</v>
      </c>
      <c r="Z59" s="17">
        <f t="shared" si="25"/>
        <v>548.65488000000005</v>
      </c>
      <c r="AA59" s="17">
        <f t="shared" si="25"/>
        <v>548.65488000000005</v>
      </c>
      <c r="AB59" s="17">
        <f t="shared" si="25"/>
        <v>548.65488000000005</v>
      </c>
      <c r="AC59" s="17">
        <f t="shared" si="25"/>
        <v>548.65488000000005</v>
      </c>
      <c r="AD59" s="17">
        <f t="shared" si="25"/>
        <v>548.65488000000005</v>
      </c>
      <c r="AE59" s="17">
        <f t="shared" si="25"/>
        <v>548.65488000000005</v>
      </c>
      <c r="AF59" s="17">
        <f t="shared" si="25"/>
        <v>513.19439999999997</v>
      </c>
      <c r="AG59" s="17">
        <f t="shared" si="25"/>
        <v>256.59536000000003</v>
      </c>
      <c r="AH59" s="17">
        <f t="shared" ref="AH59" si="29">SUM(AH51:AH58)</f>
        <v>256.59536000000003</v>
      </c>
    </row>
    <row r="60" spans="1:34" x14ac:dyDescent="0.2">
      <c r="A60" s="68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</row>
    <row r="61" spans="1:34" x14ac:dyDescent="0.2">
      <c r="A61" s="74" t="s">
        <v>79</v>
      </c>
      <c r="B61" s="75"/>
      <c r="C61" s="75"/>
      <c r="D61" s="75"/>
      <c r="E61" s="75"/>
      <c r="F61" s="75"/>
      <c r="G61" s="75"/>
      <c r="H61" s="76"/>
      <c r="I61" s="63" t="s">
        <v>1</v>
      </c>
      <c r="J61" s="92" t="s">
        <v>1</v>
      </c>
      <c r="K61" s="138" t="s">
        <v>1</v>
      </c>
      <c r="L61" s="92" t="s">
        <v>1</v>
      </c>
      <c r="M61" s="92" t="s">
        <v>1</v>
      </c>
      <c r="N61" s="92" t="s">
        <v>1</v>
      </c>
      <c r="O61" s="92" t="s">
        <v>1</v>
      </c>
      <c r="P61" s="92" t="s">
        <v>1</v>
      </c>
      <c r="Q61" s="138" t="s">
        <v>1</v>
      </c>
      <c r="R61" s="92" t="s">
        <v>1</v>
      </c>
      <c r="S61" s="92" t="s">
        <v>1</v>
      </c>
      <c r="T61" s="92" t="s">
        <v>1</v>
      </c>
      <c r="U61" s="92" t="s">
        <v>1</v>
      </c>
      <c r="V61" s="92" t="s">
        <v>1</v>
      </c>
      <c r="W61" s="128" t="s">
        <v>1</v>
      </c>
      <c r="X61" s="92" t="s">
        <v>1</v>
      </c>
      <c r="Y61" s="92" t="s">
        <v>1</v>
      </c>
      <c r="Z61" s="92" t="s">
        <v>1</v>
      </c>
      <c r="AA61" s="92" t="s">
        <v>1</v>
      </c>
      <c r="AB61" s="92" t="s">
        <v>1</v>
      </c>
      <c r="AC61" s="92" t="s">
        <v>1</v>
      </c>
      <c r="AD61" s="92" t="s">
        <v>1</v>
      </c>
      <c r="AE61" s="92" t="s">
        <v>1</v>
      </c>
      <c r="AF61" s="92" t="s">
        <v>1</v>
      </c>
      <c r="AG61" s="92" t="s">
        <v>1</v>
      </c>
      <c r="AH61" s="138" t="s">
        <v>1</v>
      </c>
    </row>
    <row r="62" spans="1:34" x14ac:dyDescent="0.2">
      <c r="A62" s="54" t="s">
        <v>9</v>
      </c>
      <c r="B62" s="218" t="s">
        <v>286</v>
      </c>
      <c r="C62" s="219"/>
      <c r="D62" s="219"/>
      <c r="E62" s="219"/>
      <c r="F62" s="219"/>
      <c r="G62" s="220"/>
      <c r="H62" s="19">
        <v>8.3299999999999999E-2</v>
      </c>
      <c r="I62" s="16">
        <f>I28*$H62</f>
        <v>116.166015</v>
      </c>
      <c r="J62" s="16">
        <f t="shared" ref="J62:AG62" si="30">J28*$H62</f>
        <v>116.166015</v>
      </c>
      <c r="K62" s="16">
        <f t="shared" ref="K62" si="31">K28*$H62</f>
        <v>116.166015</v>
      </c>
      <c r="L62" s="16">
        <f t="shared" si="30"/>
        <v>58.082591000000001</v>
      </c>
      <c r="M62" s="16">
        <f t="shared" si="30"/>
        <v>116.166015</v>
      </c>
      <c r="N62" s="16">
        <f t="shared" si="30"/>
        <v>58.082591000000001</v>
      </c>
      <c r="O62" s="16">
        <f t="shared" si="30"/>
        <v>116.166015</v>
      </c>
      <c r="P62" s="16">
        <f t="shared" si="30"/>
        <v>116.166015</v>
      </c>
      <c r="Q62" s="16">
        <f t="shared" ref="Q62" si="32">Q28*$H62</f>
        <v>116.166015</v>
      </c>
      <c r="R62" s="16">
        <f t="shared" si="30"/>
        <v>124.19280300000001</v>
      </c>
      <c r="S62" s="16">
        <f t="shared" si="30"/>
        <v>146.18400300000002</v>
      </c>
      <c r="T62" s="16">
        <f t="shared" si="30"/>
        <v>146.18400300000002</v>
      </c>
      <c r="U62" s="16">
        <f t="shared" si="30"/>
        <v>73.091585000000009</v>
      </c>
      <c r="V62" s="16">
        <f t="shared" si="30"/>
        <v>146.18400300000002</v>
      </c>
      <c r="W62" s="16">
        <f t="shared" ref="W62" si="33">W28*$H62</f>
        <v>73.091585000000009</v>
      </c>
      <c r="X62" s="16">
        <f t="shared" si="30"/>
        <v>146.18400300000002</v>
      </c>
      <c r="Y62" s="16">
        <f t="shared" si="30"/>
        <v>146.18400300000002</v>
      </c>
      <c r="Z62" s="16">
        <f t="shared" si="30"/>
        <v>124.19280300000001</v>
      </c>
      <c r="AA62" s="16">
        <f t="shared" si="30"/>
        <v>124.19280300000001</v>
      </c>
      <c r="AB62" s="16">
        <f t="shared" si="30"/>
        <v>124.19280300000001</v>
      </c>
      <c r="AC62" s="16">
        <f t="shared" si="30"/>
        <v>124.19280300000001</v>
      </c>
      <c r="AD62" s="16">
        <f t="shared" si="30"/>
        <v>124.19280300000001</v>
      </c>
      <c r="AE62" s="16">
        <f t="shared" si="30"/>
        <v>124.19280300000001</v>
      </c>
      <c r="AF62" s="16">
        <f t="shared" si="30"/>
        <v>116.166015</v>
      </c>
      <c r="AG62" s="16">
        <f t="shared" si="30"/>
        <v>58.082591000000001</v>
      </c>
      <c r="AH62" s="16">
        <f t="shared" ref="AH62" si="34">AH28*$H62</f>
        <v>58.082591000000001</v>
      </c>
    </row>
    <row r="63" spans="1:34" x14ac:dyDescent="0.2">
      <c r="A63" s="54" t="s">
        <v>10</v>
      </c>
      <c r="B63" s="218" t="s">
        <v>118</v>
      </c>
      <c r="C63" s="219"/>
      <c r="D63" s="219"/>
      <c r="E63" s="219"/>
      <c r="F63" s="219"/>
      <c r="G63" s="220"/>
      <c r="H63" s="19">
        <v>2.7799999999999998E-2</v>
      </c>
      <c r="I63" s="16">
        <f>$I28*$H63</f>
        <v>38.76849</v>
      </c>
      <c r="J63" s="16">
        <f t="shared" ref="J63:AG63" si="35">$I28*$H63</f>
        <v>38.76849</v>
      </c>
      <c r="K63" s="16">
        <f t="shared" ref="K63" si="36">$I28*$H63</f>
        <v>38.76849</v>
      </c>
      <c r="L63" s="16">
        <f t="shared" si="35"/>
        <v>38.76849</v>
      </c>
      <c r="M63" s="16">
        <f t="shared" si="35"/>
        <v>38.76849</v>
      </c>
      <c r="N63" s="16">
        <f t="shared" si="35"/>
        <v>38.76849</v>
      </c>
      <c r="O63" s="16">
        <f t="shared" si="35"/>
        <v>38.76849</v>
      </c>
      <c r="P63" s="16">
        <f t="shared" si="35"/>
        <v>38.76849</v>
      </c>
      <c r="Q63" s="16">
        <f t="shared" ref="Q63" si="37">$I28*$H63</f>
        <v>38.76849</v>
      </c>
      <c r="R63" s="16">
        <f t="shared" si="35"/>
        <v>38.76849</v>
      </c>
      <c r="S63" s="16">
        <f t="shared" si="35"/>
        <v>38.76849</v>
      </c>
      <c r="T63" s="16">
        <f t="shared" si="35"/>
        <v>38.76849</v>
      </c>
      <c r="U63" s="16">
        <f t="shared" si="35"/>
        <v>38.76849</v>
      </c>
      <c r="V63" s="16">
        <f t="shared" si="35"/>
        <v>38.76849</v>
      </c>
      <c r="W63" s="16">
        <f t="shared" ref="W63" si="38">$I28*$H63</f>
        <v>38.76849</v>
      </c>
      <c r="X63" s="16">
        <f t="shared" si="35"/>
        <v>38.76849</v>
      </c>
      <c r="Y63" s="16">
        <f t="shared" si="35"/>
        <v>38.76849</v>
      </c>
      <c r="Z63" s="16">
        <f t="shared" si="35"/>
        <v>38.76849</v>
      </c>
      <c r="AA63" s="16">
        <f t="shared" si="35"/>
        <v>38.76849</v>
      </c>
      <c r="AB63" s="16">
        <f t="shared" si="35"/>
        <v>38.76849</v>
      </c>
      <c r="AC63" s="16">
        <f t="shared" si="35"/>
        <v>38.76849</v>
      </c>
      <c r="AD63" s="16">
        <f t="shared" si="35"/>
        <v>38.76849</v>
      </c>
      <c r="AE63" s="16">
        <f t="shared" si="35"/>
        <v>38.76849</v>
      </c>
      <c r="AF63" s="16">
        <f t="shared" si="35"/>
        <v>38.76849</v>
      </c>
      <c r="AG63" s="16">
        <f t="shared" si="35"/>
        <v>38.76849</v>
      </c>
      <c r="AH63" s="16">
        <f t="shared" ref="AH63" si="39">$I28*$H63</f>
        <v>38.76849</v>
      </c>
    </row>
    <row r="64" spans="1:34" x14ac:dyDescent="0.2">
      <c r="A64" s="54" t="s">
        <v>11</v>
      </c>
      <c r="B64" s="218" t="s">
        <v>60</v>
      </c>
      <c r="C64" s="219"/>
      <c r="D64" s="219"/>
      <c r="E64" s="219"/>
      <c r="F64" s="219"/>
      <c r="G64" s="220"/>
      <c r="H64" s="21">
        <f t="shared" ref="H64:AG64" si="40">SUM(H62:H63)</f>
        <v>0.1111</v>
      </c>
      <c r="I64" s="16">
        <f t="shared" si="40"/>
        <v>154.934505</v>
      </c>
      <c r="J64" s="16">
        <f t="shared" si="40"/>
        <v>154.934505</v>
      </c>
      <c r="K64" s="16">
        <f t="shared" ref="K64" si="41">SUM(K62:K63)</f>
        <v>154.934505</v>
      </c>
      <c r="L64" s="16">
        <f t="shared" si="40"/>
        <v>96.851080999999994</v>
      </c>
      <c r="M64" s="16">
        <f t="shared" si="40"/>
        <v>154.934505</v>
      </c>
      <c r="N64" s="16">
        <f t="shared" si="40"/>
        <v>96.851080999999994</v>
      </c>
      <c r="O64" s="16">
        <f t="shared" si="40"/>
        <v>154.934505</v>
      </c>
      <c r="P64" s="16">
        <f t="shared" si="40"/>
        <v>154.934505</v>
      </c>
      <c r="Q64" s="16">
        <f t="shared" ref="Q64" si="42">SUM(Q62:Q63)</f>
        <v>154.934505</v>
      </c>
      <c r="R64" s="16">
        <f t="shared" si="40"/>
        <v>162.96129300000001</v>
      </c>
      <c r="S64" s="16">
        <f t="shared" si="40"/>
        <v>184.952493</v>
      </c>
      <c r="T64" s="16">
        <f t="shared" si="40"/>
        <v>184.952493</v>
      </c>
      <c r="U64" s="16">
        <f t="shared" si="40"/>
        <v>111.86007500000001</v>
      </c>
      <c r="V64" s="16">
        <f t="shared" si="40"/>
        <v>184.952493</v>
      </c>
      <c r="W64" s="16">
        <f t="shared" ref="W64" si="43">SUM(W62:W63)</f>
        <v>111.86007500000001</v>
      </c>
      <c r="X64" s="16">
        <f t="shared" si="40"/>
        <v>184.952493</v>
      </c>
      <c r="Y64" s="16">
        <f t="shared" si="40"/>
        <v>184.952493</v>
      </c>
      <c r="Z64" s="16">
        <f t="shared" si="40"/>
        <v>162.96129300000001</v>
      </c>
      <c r="AA64" s="16">
        <f t="shared" si="40"/>
        <v>162.96129300000001</v>
      </c>
      <c r="AB64" s="16">
        <f t="shared" si="40"/>
        <v>162.96129300000001</v>
      </c>
      <c r="AC64" s="16">
        <f t="shared" si="40"/>
        <v>162.96129300000001</v>
      </c>
      <c r="AD64" s="16">
        <f t="shared" si="40"/>
        <v>162.96129300000001</v>
      </c>
      <c r="AE64" s="16">
        <f t="shared" si="40"/>
        <v>162.96129300000001</v>
      </c>
      <c r="AF64" s="16">
        <f t="shared" si="40"/>
        <v>154.934505</v>
      </c>
      <c r="AG64" s="16">
        <f t="shared" si="40"/>
        <v>96.851080999999994</v>
      </c>
      <c r="AH64" s="16">
        <f t="shared" ref="AH64" si="44">SUM(AH62:AH63)</f>
        <v>96.851080999999994</v>
      </c>
    </row>
    <row r="65" spans="1:34" x14ac:dyDescent="0.2">
      <c r="A65" s="54" t="s">
        <v>46</v>
      </c>
      <c r="B65" s="218" t="s">
        <v>59</v>
      </c>
      <c r="C65" s="219"/>
      <c r="D65" s="219"/>
      <c r="E65" s="219"/>
      <c r="F65" s="219"/>
      <c r="G65" s="220"/>
      <c r="H65" s="19">
        <f>H59</f>
        <v>0.3680000000000001</v>
      </c>
      <c r="I65" s="16">
        <f>I64*$H$65</f>
        <v>57.015897840000015</v>
      </c>
      <c r="J65" s="16">
        <f>J64*$H$65</f>
        <v>57.015897840000015</v>
      </c>
      <c r="K65" s="16">
        <f t="shared" ref="K65:AH65" si="45">K64*$H$65</f>
        <v>57.015897840000015</v>
      </c>
      <c r="L65" s="16">
        <f t="shared" si="45"/>
        <v>35.641197808000008</v>
      </c>
      <c r="M65" s="16">
        <f t="shared" si="45"/>
        <v>57.015897840000015</v>
      </c>
      <c r="N65" s="16">
        <f t="shared" si="45"/>
        <v>35.641197808000008</v>
      </c>
      <c r="O65" s="16">
        <f t="shared" si="45"/>
        <v>57.015897840000015</v>
      </c>
      <c r="P65" s="16">
        <f t="shared" si="45"/>
        <v>57.015897840000015</v>
      </c>
      <c r="Q65" s="16">
        <f t="shared" si="45"/>
        <v>57.015897840000015</v>
      </c>
      <c r="R65" s="16">
        <f t="shared" si="45"/>
        <v>59.969755824000025</v>
      </c>
      <c r="S65" s="16">
        <f t="shared" si="45"/>
        <v>68.062517424000021</v>
      </c>
      <c r="T65" s="16">
        <f t="shared" si="45"/>
        <v>68.062517424000021</v>
      </c>
      <c r="U65" s="16">
        <f t="shared" si="45"/>
        <v>41.164507600000015</v>
      </c>
      <c r="V65" s="16">
        <f t="shared" si="45"/>
        <v>68.062517424000021</v>
      </c>
      <c r="W65" s="16">
        <f t="shared" si="45"/>
        <v>41.164507600000015</v>
      </c>
      <c r="X65" s="16">
        <f t="shared" si="45"/>
        <v>68.062517424000021</v>
      </c>
      <c r="Y65" s="16">
        <f t="shared" si="45"/>
        <v>68.062517424000021</v>
      </c>
      <c r="Z65" s="16">
        <f t="shared" si="45"/>
        <v>59.969755824000025</v>
      </c>
      <c r="AA65" s="16">
        <f t="shared" si="45"/>
        <v>59.969755824000025</v>
      </c>
      <c r="AB65" s="16">
        <f t="shared" si="45"/>
        <v>59.969755824000025</v>
      </c>
      <c r="AC65" s="16">
        <f t="shared" si="45"/>
        <v>59.969755824000025</v>
      </c>
      <c r="AD65" s="16">
        <f t="shared" si="45"/>
        <v>59.969755824000025</v>
      </c>
      <c r="AE65" s="16">
        <f t="shared" si="45"/>
        <v>59.969755824000025</v>
      </c>
      <c r="AF65" s="16">
        <f t="shared" si="45"/>
        <v>57.015897840000015</v>
      </c>
      <c r="AG65" s="16">
        <f t="shared" si="45"/>
        <v>35.641197808000008</v>
      </c>
      <c r="AH65" s="16">
        <f t="shared" si="45"/>
        <v>35.641197808000008</v>
      </c>
    </row>
    <row r="66" spans="1:34" x14ac:dyDescent="0.2">
      <c r="A66" s="199" t="s">
        <v>80</v>
      </c>
      <c r="B66" s="200"/>
      <c r="C66" s="200"/>
      <c r="D66" s="200"/>
      <c r="E66" s="200"/>
      <c r="F66" s="200"/>
      <c r="G66" s="201"/>
      <c r="H66" s="21"/>
      <c r="I66" s="17">
        <f t="shared" ref="I66:AG66" si="46">SUM(I64:I65)</f>
        <v>211.95040284000001</v>
      </c>
      <c r="J66" s="17">
        <f t="shared" si="46"/>
        <v>211.95040284000001</v>
      </c>
      <c r="K66" s="17">
        <f t="shared" ref="K66" si="47">SUM(K64:K65)</f>
        <v>211.95040284000001</v>
      </c>
      <c r="L66" s="17">
        <f t="shared" si="46"/>
        <v>132.49227880800001</v>
      </c>
      <c r="M66" s="17">
        <f t="shared" si="46"/>
        <v>211.95040284000001</v>
      </c>
      <c r="N66" s="17">
        <f t="shared" si="46"/>
        <v>132.49227880800001</v>
      </c>
      <c r="O66" s="17">
        <f t="shared" si="46"/>
        <v>211.95040284000001</v>
      </c>
      <c r="P66" s="17">
        <f t="shared" si="46"/>
        <v>211.95040284000001</v>
      </c>
      <c r="Q66" s="17">
        <f t="shared" ref="Q66" si="48">SUM(Q64:Q65)</f>
        <v>211.95040284000001</v>
      </c>
      <c r="R66" s="17">
        <f t="shared" si="46"/>
        <v>222.93104882400004</v>
      </c>
      <c r="S66" s="17">
        <f t="shared" si="46"/>
        <v>253.01501042400002</v>
      </c>
      <c r="T66" s="17">
        <f t="shared" si="46"/>
        <v>253.01501042400002</v>
      </c>
      <c r="U66" s="17">
        <f t="shared" si="46"/>
        <v>153.02458260000003</v>
      </c>
      <c r="V66" s="17">
        <f t="shared" si="46"/>
        <v>253.01501042400002</v>
      </c>
      <c r="W66" s="17">
        <f t="shared" ref="W66" si="49">SUM(W64:W65)</f>
        <v>153.02458260000003</v>
      </c>
      <c r="X66" s="17">
        <f t="shared" si="46"/>
        <v>253.01501042400002</v>
      </c>
      <c r="Y66" s="17">
        <f t="shared" si="46"/>
        <v>253.01501042400002</v>
      </c>
      <c r="Z66" s="17">
        <f t="shared" si="46"/>
        <v>222.93104882400004</v>
      </c>
      <c r="AA66" s="17">
        <f t="shared" si="46"/>
        <v>222.93104882400004</v>
      </c>
      <c r="AB66" s="17">
        <f t="shared" si="46"/>
        <v>222.93104882400004</v>
      </c>
      <c r="AC66" s="17">
        <f t="shared" si="46"/>
        <v>222.93104882400004</v>
      </c>
      <c r="AD66" s="17">
        <f t="shared" si="46"/>
        <v>222.93104882400004</v>
      </c>
      <c r="AE66" s="17">
        <f t="shared" si="46"/>
        <v>222.93104882400004</v>
      </c>
      <c r="AF66" s="17">
        <f t="shared" si="46"/>
        <v>211.95040284000001</v>
      </c>
      <c r="AG66" s="17">
        <f t="shared" si="46"/>
        <v>132.49227880800001</v>
      </c>
      <c r="AH66" s="17">
        <f t="shared" ref="AH66" si="50">SUM(AH64:AH65)</f>
        <v>132.49227880800001</v>
      </c>
    </row>
    <row r="67" spans="1:34" x14ac:dyDescent="0.2">
      <c r="A67" s="68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</row>
    <row r="68" spans="1:34" x14ac:dyDescent="0.2">
      <c r="A68" s="74" t="s">
        <v>83</v>
      </c>
      <c r="B68" s="75"/>
      <c r="C68" s="75"/>
      <c r="D68" s="75"/>
      <c r="E68" s="75"/>
      <c r="F68" s="75"/>
      <c r="G68" s="75"/>
      <c r="H68" s="76"/>
      <c r="I68" s="63" t="s">
        <v>1</v>
      </c>
      <c r="J68" s="92" t="s">
        <v>1</v>
      </c>
      <c r="K68" s="138" t="s">
        <v>1</v>
      </c>
      <c r="L68" s="92" t="s">
        <v>1</v>
      </c>
      <c r="M68" s="92" t="s">
        <v>1</v>
      </c>
      <c r="N68" s="92" t="s">
        <v>1</v>
      </c>
      <c r="O68" s="92" t="s">
        <v>1</v>
      </c>
      <c r="P68" s="92" t="s">
        <v>1</v>
      </c>
      <c r="Q68" s="138" t="s">
        <v>1</v>
      </c>
      <c r="R68" s="92" t="s">
        <v>1</v>
      </c>
      <c r="S68" s="92" t="s">
        <v>1</v>
      </c>
      <c r="T68" s="92" t="s">
        <v>1</v>
      </c>
      <c r="U68" s="92" t="s">
        <v>1</v>
      </c>
      <c r="V68" s="92" t="s">
        <v>1</v>
      </c>
      <c r="W68" s="128" t="s">
        <v>1</v>
      </c>
      <c r="X68" s="92" t="s">
        <v>1</v>
      </c>
      <c r="Y68" s="92" t="s">
        <v>1</v>
      </c>
      <c r="Z68" s="92" t="s">
        <v>1</v>
      </c>
      <c r="AA68" s="92" t="s">
        <v>1</v>
      </c>
      <c r="AB68" s="92" t="s">
        <v>1</v>
      </c>
      <c r="AC68" s="92" t="s">
        <v>1</v>
      </c>
      <c r="AD68" s="92" t="s">
        <v>1</v>
      </c>
      <c r="AE68" s="92" t="s">
        <v>1</v>
      </c>
      <c r="AF68" s="92" t="s">
        <v>1</v>
      </c>
      <c r="AG68" s="92" t="s">
        <v>1</v>
      </c>
      <c r="AH68" s="138" t="s">
        <v>1</v>
      </c>
    </row>
    <row r="69" spans="1:34" x14ac:dyDescent="0.2">
      <c r="A69" s="54" t="s">
        <v>9</v>
      </c>
      <c r="B69" s="218" t="s">
        <v>20</v>
      </c>
      <c r="C69" s="219"/>
      <c r="D69" s="219"/>
      <c r="E69" s="219"/>
      <c r="F69" s="219"/>
      <c r="G69" s="220"/>
      <c r="H69" s="19">
        <v>4.0000000000000002E-4</v>
      </c>
      <c r="I69" s="16">
        <f>I28*$H69</f>
        <v>0.55781999999999998</v>
      </c>
      <c r="J69" s="16">
        <f t="shared" ref="J69:AG69" si="51">J28*$H69</f>
        <v>0.55781999999999998</v>
      </c>
      <c r="K69" s="16">
        <f>K28*$H69</f>
        <v>0.55781999999999998</v>
      </c>
      <c r="L69" s="16">
        <f>L28*$H69</f>
        <v>0.27890799999999999</v>
      </c>
      <c r="M69" s="16">
        <f t="shared" si="51"/>
        <v>0.55781999999999998</v>
      </c>
      <c r="N69" s="16">
        <f t="shared" si="51"/>
        <v>0.27890799999999999</v>
      </c>
      <c r="O69" s="16">
        <f t="shared" si="51"/>
        <v>0.55781999999999998</v>
      </c>
      <c r="P69" s="16">
        <f t="shared" si="51"/>
        <v>0.55781999999999998</v>
      </c>
      <c r="Q69" s="16">
        <f t="shared" ref="Q69" si="52">Q28*$H69</f>
        <v>0.55781999999999998</v>
      </c>
      <c r="R69" s="16">
        <f t="shared" si="51"/>
        <v>0.59636400000000012</v>
      </c>
      <c r="S69" s="16">
        <f t="shared" si="51"/>
        <v>0.70196400000000003</v>
      </c>
      <c r="T69" s="16">
        <f t="shared" si="51"/>
        <v>0.70196400000000003</v>
      </c>
      <c r="U69" s="16">
        <f t="shared" si="51"/>
        <v>0.35098000000000001</v>
      </c>
      <c r="V69" s="16">
        <f t="shared" si="51"/>
        <v>0.70196400000000003</v>
      </c>
      <c r="W69" s="16">
        <f t="shared" ref="W69" si="53">W28*$H69</f>
        <v>0.35098000000000001</v>
      </c>
      <c r="X69" s="16">
        <f t="shared" si="51"/>
        <v>0.70196400000000003</v>
      </c>
      <c r="Y69" s="16">
        <f t="shared" si="51"/>
        <v>0.70196400000000003</v>
      </c>
      <c r="Z69" s="16">
        <f t="shared" si="51"/>
        <v>0.59636400000000012</v>
      </c>
      <c r="AA69" s="16">
        <f t="shared" si="51"/>
        <v>0.59636400000000012</v>
      </c>
      <c r="AB69" s="16">
        <f t="shared" si="51"/>
        <v>0.59636400000000012</v>
      </c>
      <c r="AC69" s="16">
        <f t="shared" si="51"/>
        <v>0.59636400000000012</v>
      </c>
      <c r="AD69" s="16">
        <f t="shared" si="51"/>
        <v>0.59636400000000012</v>
      </c>
      <c r="AE69" s="16">
        <f t="shared" si="51"/>
        <v>0.59636400000000012</v>
      </c>
      <c r="AF69" s="16">
        <f t="shared" si="51"/>
        <v>0.55781999999999998</v>
      </c>
      <c r="AG69" s="16">
        <f t="shared" si="51"/>
        <v>0.27890799999999999</v>
      </c>
      <c r="AH69" s="16">
        <f t="shared" ref="AH69" si="54">AH28*$H69</f>
        <v>0.27890799999999999</v>
      </c>
    </row>
    <row r="70" spans="1:34" x14ac:dyDescent="0.2">
      <c r="A70" s="54" t="s">
        <v>10</v>
      </c>
      <c r="B70" s="218" t="s">
        <v>81</v>
      </c>
      <c r="C70" s="219"/>
      <c r="D70" s="219"/>
      <c r="E70" s="219"/>
      <c r="F70" s="219"/>
      <c r="G70" s="220"/>
      <c r="H70" s="19">
        <f>H59</f>
        <v>0.3680000000000001</v>
      </c>
      <c r="I70" s="16">
        <f>I69*$H$70</f>
        <v>0.20527776000000006</v>
      </c>
      <c r="J70" s="16">
        <f t="shared" ref="J70:AH70" si="55">J69*$H$70</f>
        <v>0.20527776000000006</v>
      </c>
      <c r="K70" s="16">
        <f t="shared" si="55"/>
        <v>0.20527776000000006</v>
      </c>
      <c r="L70" s="16">
        <f t="shared" si="55"/>
        <v>0.10263814400000003</v>
      </c>
      <c r="M70" s="16">
        <f t="shared" si="55"/>
        <v>0.20527776000000006</v>
      </c>
      <c r="N70" s="16">
        <f t="shared" si="55"/>
        <v>0.10263814400000003</v>
      </c>
      <c r="O70" s="16">
        <f t="shared" si="55"/>
        <v>0.20527776000000006</v>
      </c>
      <c r="P70" s="16">
        <f t="shared" si="55"/>
        <v>0.20527776000000006</v>
      </c>
      <c r="Q70" s="16">
        <f t="shared" si="55"/>
        <v>0.20527776000000006</v>
      </c>
      <c r="R70" s="16">
        <f t="shared" si="55"/>
        <v>0.2194619520000001</v>
      </c>
      <c r="S70" s="16">
        <f t="shared" si="55"/>
        <v>0.2583227520000001</v>
      </c>
      <c r="T70" s="16">
        <f t="shared" si="55"/>
        <v>0.2583227520000001</v>
      </c>
      <c r="U70" s="16">
        <f t="shared" si="55"/>
        <v>0.12916064000000005</v>
      </c>
      <c r="V70" s="16">
        <f t="shared" si="55"/>
        <v>0.2583227520000001</v>
      </c>
      <c r="W70" s="16">
        <f t="shared" si="55"/>
        <v>0.12916064000000005</v>
      </c>
      <c r="X70" s="16">
        <f t="shared" si="55"/>
        <v>0.2583227520000001</v>
      </c>
      <c r="Y70" s="16">
        <f t="shared" si="55"/>
        <v>0.2583227520000001</v>
      </c>
      <c r="Z70" s="16">
        <f t="shared" si="55"/>
        <v>0.2194619520000001</v>
      </c>
      <c r="AA70" s="16">
        <f t="shared" si="55"/>
        <v>0.2194619520000001</v>
      </c>
      <c r="AB70" s="16">
        <f t="shared" si="55"/>
        <v>0.2194619520000001</v>
      </c>
      <c r="AC70" s="16">
        <f t="shared" si="55"/>
        <v>0.2194619520000001</v>
      </c>
      <c r="AD70" s="16">
        <f t="shared" si="55"/>
        <v>0.2194619520000001</v>
      </c>
      <c r="AE70" s="16">
        <f t="shared" si="55"/>
        <v>0.2194619520000001</v>
      </c>
      <c r="AF70" s="16">
        <f t="shared" si="55"/>
        <v>0.20527776000000006</v>
      </c>
      <c r="AG70" s="16">
        <f t="shared" si="55"/>
        <v>0.10263814400000003</v>
      </c>
      <c r="AH70" s="16">
        <f t="shared" si="55"/>
        <v>0.10263814400000003</v>
      </c>
    </row>
    <row r="71" spans="1:34" x14ac:dyDescent="0.2">
      <c r="A71" s="199" t="s">
        <v>82</v>
      </c>
      <c r="B71" s="200"/>
      <c r="C71" s="200"/>
      <c r="D71" s="200"/>
      <c r="E71" s="200"/>
      <c r="F71" s="200"/>
      <c r="G71" s="201"/>
      <c r="H71" s="21"/>
      <c r="I71" s="17">
        <f t="shared" ref="I71:AG71" si="56">SUM(I69:I70)</f>
        <v>0.76309776000000007</v>
      </c>
      <c r="J71" s="17">
        <f t="shared" si="56"/>
        <v>0.76309776000000007</v>
      </c>
      <c r="K71" s="17">
        <f t="shared" ref="K71" si="57">SUM(K69:K70)</f>
        <v>0.76309776000000007</v>
      </c>
      <c r="L71" s="17">
        <f t="shared" si="56"/>
        <v>0.38154614400000003</v>
      </c>
      <c r="M71" s="17">
        <f t="shared" si="56"/>
        <v>0.76309776000000007</v>
      </c>
      <c r="N71" s="17">
        <f t="shared" si="56"/>
        <v>0.38154614400000003</v>
      </c>
      <c r="O71" s="17">
        <f t="shared" si="56"/>
        <v>0.76309776000000007</v>
      </c>
      <c r="P71" s="17">
        <f t="shared" si="56"/>
        <v>0.76309776000000007</v>
      </c>
      <c r="Q71" s="17">
        <f t="shared" ref="Q71" si="58">SUM(Q69:Q70)</f>
        <v>0.76309776000000007</v>
      </c>
      <c r="R71" s="17">
        <f t="shared" si="56"/>
        <v>0.81582595200000019</v>
      </c>
      <c r="S71" s="17">
        <f t="shared" si="56"/>
        <v>0.96028675200000013</v>
      </c>
      <c r="T71" s="17">
        <f t="shared" si="56"/>
        <v>0.96028675200000013</v>
      </c>
      <c r="U71" s="17">
        <f t="shared" si="56"/>
        <v>0.48014064000000006</v>
      </c>
      <c r="V71" s="17">
        <f t="shared" si="56"/>
        <v>0.96028675200000013</v>
      </c>
      <c r="W71" s="17">
        <f t="shared" ref="W71" si="59">SUM(W69:W70)</f>
        <v>0.48014064000000006</v>
      </c>
      <c r="X71" s="17">
        <f t="shared" si="56"/>
        <v>0.96028675200000013</v>
      </c>
      <c r="Y71" s="17">
        <f t="shared" si="56"/>
        <v>0.96028675200000013</v>
      </c>
      <c r="Z71" s="17">
        <f t="shared" si="56"/>
        <v>0.81582595200000019</v>
      </c>
      <c r="AA71" s="17">
        <f t="shared" si="56"/>
        <v>0.81582595200000019</v>
      </c>
      <c r="AB71" s="17">
        <f t="shared" si="56"/>
        <v>0.81582595200000019</v>
      </c>
      <c r="AC71" s="17">
        <f t="shared" si="56"/>
        <v>0.81582595200000019</v>
      </c>
      <c r="AD71" s="17">
        <f t="shared" si="56"/>
        <v>0.81582595200000019</v>
      </c>
      <c r="AE71" s="17">
        <f t="shared" si="56"/>
        <v>0.81582595200000019</v>
      </c>
      <c r="AF71" s="17">
        <f t="shared" si="56"/>
        <v>0.76309776000000007</v>
      </c>
      <c r="AG71" s="17">
        <f t="shared" si="56"/>
        <v>0.38154614400000003</v>
      </c>
      <c r="AH71" s="17">
        <f t="shared" ref="AH71" si="60">SUM(AH69:AH70)</f>
        <v>0.38154614400000003</v>
      </c>
    </row>
    <row r="72" spans="1:34" x14ac:dyDescent="0.2">
      <c r="A72" s="69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</row>
    <row r="73" spans="1:34" x14ac:dyDescent="0.2">
      <c r="A73" s="66" t="s">
        <v>48</v>
      </c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</row>
    <row r="74" spans="1:34" x14ac:dyDescent="0.2">
      <c r="A74" s="208" t="s">
        <v>84</v>
      </c>
      <c r="B74" s="209"/>
      <c r="C74" s="209"/>
      <c r="D74" s="209"/>
      <c r="E74" s="209"/>
      <c r="F74" s="209"/>
      <c r="G74" s="210"/>
      <c r="H74" s="54" t="s">
        <v>3</v>
      </c>
      <c r="I74" s="54" t="s">
        <v>1</v>
      </c>
      <c r="J74" s="92" t="s">
        <v>1</v>
      </c>
      <c r="K74" s="138" t="s">
        <v>1</v>
      </c>
      <c r="L74" s="92" t="s">
        <v>1</v>
      </c>
      <c r="M74" s="92" t="s">
        <v>1</v>
      </c>
      <c r="N74" s="92" t="s">
        <v>1</v>
      </c>
      <c r="O74" s="92" t="s">
        <v>1</v>
      </c>
      <c r="P74" s="92" t="s">
        <v>1</v>
      </c>
      <c r="Q74" s="138" t="s">
        <v>1</v>
      </c>
      <c r="R74" s="92" t="s">
        <v>1</v>
      </c>
      <c r="S74" s="92" t="s">
        <v>1</v>
      </c>
      <c r="T74" s="92" t="s">
        <v>1</v>
      </c>
      <c r="U74" s="92" t="s">
        <v>1</v>
      </c>
      <c r="V74" s="92" t="s">
        <v>1</v>
      </c>
      <c r="W74" s="128" t="s">
        <v>1</v>
      </c>
      <c r="X74" s="92" t="s">
        <v>1</v>
      </c>
      <c r="Y74" s="92" t="s">
        <v>1</v>
      </c>
      <c r="Z74" s="92" t="s">
        <v>1</v>
      </c>
      <c r="AA74" s="92" t="s">
        <v>1</v>
      </c>
      <c r="AB74" s="92" t="s">
        <v>1</v>
      </c>
      <c r="AC74" s="92" t="s">
        <v>1</v>
      </c>
      <c r="AD74" s="92" t="s">
        <v>1</v>
      </c>
      <c r="AE74" s="92" t="s">
        <v>1</v>
      </c>
      <c r="AF74" s="92" t="s">
        <v>1</v>
      </c>
      <c r="AG74" s="92" t="s">
        <v>1</v>
      </c>
      <c r="AH74" s="138" t="s">
        <v>1</v>
      </c>
    </row>
    <row r="75" spans="1:34" x14ac:dyDescent="0.2">
      <c r="A75" s="54" t="s">
        <v>9</v>
      </c>
      <c r="B75" s="178" t="s">
        <v>51</v>
      </c>
      <c r="C75" s="178"/>
      <c r="D75" s="178"/>
      <c r="E75" s="178"/>
      <c r="F75" s="178"/>
      <c r="G75" s="178"/>
      <c r="H75" s="1">
        <v>4.1999999999999997E-3</v>
      </c>
      <c r="I75" s="16">
        <f t="shared" ref="I75:T80" si="61">I$28*$H75</f>
        <v>5.8571099999999996</v>
      </c>
      <c r="J75" s="16">
        <f t="shared" si="61"/>
        <v>5.8571099999999996</v>
      </c>
      <c r="K75" s="16">
        <f t="shared" si="61"/>
        <v>5.8571099999999996</v>
      </c>
      <c r="L75" s="16">
        <f t="shared" si="61"/>
        <v>2.9285339999999995</v>
      </c>
      <c r="M75" s="16">
        <f t="shared" si="61"/>
        <v>5.8571099999999996</v>
      </c>
      <c r="N75" s="16">
        <f t="shared" si="61"/>
        <v>2.9285339999999995</v>
      </c>
      <c r="O75" s="16">
        <f t="shared" si="61"/>
        <v>5.8571099999999996</v>
      </c>
      <c r="P75" s="16">
        <f t="shared" si="61"/>
        <v>5.8571099999999996</v>
      </c>
      <c r="Q75" s="16">
        <f t="shared" si="61"/>
        <v>5.8571099999999996</v>
      </c>
      <c r="R75" s="16">
        <f t="shared" si="61"/>
        <v>6.2618219999999996</v>
      </c>
      <c r="S75" s="16">
        <f t="shared" si="61"/>
        <v>7.370622</v>
      </c>
      <c r="T75" s="16">
        <f t="shared" si="61"/>
        <v>7.370622</v>
      </c>
      <c r="U75" s="16">
        <f t="shared" ref="U75:AH80" si="62">U$28*$H75</f>
        <v>3.6852900000000002</v>
      </c>
      <c r="V75" s="16">
        <f t="shared" si="62"/>
        <v>7.370622</v>
      </c>
      <c r="W75" s="16">
        <f t="shared" si="62"/>
        <v>3.6852900000000002</v>
      </c>
      <c r="X75" s="16">
        <f t="shared" si="62"/>
        <v>7.370622</v>
      </c>
      <c r="Y75" s="16">
        <f t="shared" si="62"/>
        <v>7.370622</v>
      </c>
      <c r="Z75" s="16">
        <f t="shared" si="62"/>
        <v>6.2618219999999996</v>
      </c>
      <c r="AA75" s="16">
        <f t="shared" si="62"/>
        <v>6.2618219999999996</v>
      </c>
      <c r="AB75" s="16">
        <f t="shared" si="62"/>
        <v>6.2618219999999996</v>
      </c>
      <c r="AC75" s="16">
        <f t="shared" si="62"/>
        <v>6.2618219999999996</v>
      </c>
      <c r="AD75" s="16">
        <f t="shared" si="62"/>
        <v>6.2618219999999996</v>
      </c>
      <c r="AE75" s="16">
        <f t="shared" si="62"/>
        <v>6.2618219999999996</v>
      </c>
      <c r="AF75" s="16">
        <f t="shared" si="62"/>
        <v>5.8571099999999996</v>
      </c>
      <c r="AG75" s="16">
        <f t="shared" si="62"/>
        <v>2.9285339999999995</v>
      </c>
      <c r="AH75" s="16">
        <f t="shared" si="62"/>
        <v>2.9285339999999995</v>
      </c>
    </row>
    <row r="76" spans="1:34" x14ac:dyDescent="0.2">
      <c r="A76" s="54" t="s">
        <v>10</v>
      </c>
      <c r="B76" s="178" t="s">
        <v>50</v>
      </c>
      <c r="C76" s="178"/>
      <c r="D76" s="178"/>
      <c r="E76" s="178"/>
      <c r="F76" s="178"/>
      <c r="G76" s="178"/>
      <c r="H76" s="1">
        <v>6.6E-3</v>
      </c>
      <c r="I76" s="16">
        <f t="shared" si="61"/>
        <v>9.2040299999999995</v>
      </c>
      <c r="J76" s="16">
        <f t="shared" si="61"/>
        <v>9.2040299999999995</v>
      </c>
      <c r="K76" s="16">
        <f t="shared" si="61"/>
        <v>9.2040299999999995</v>
      </c>
      <c r="L76" s="16">
        <f t="shared" si="61"/>
        <v>4.6019819999999996</v>
      </c>
      <c r="M76" s="16">
        <f t="shared" si="61"/>
        <v>9.2040299999999995</v>
      </c>
      <c r="N76" s="16">
        <f t="shared" si="61"/>
        <v>4.6019819999999996</v>
      </c>
      <c r="O76" s="16">
        <f t="shared" si="61"/>
        <v>9.2040299999999995</v>
      </c>
      <c r="P76" s="16">
        <f t="shared" si="61"/>
        <v>9.2040299999999995</v>
      </c>
      <c r="Q76" s="16">
        <f t="shared" si="61"/>
        <v>9.2040299999999995</v>
      </c>
      <c r="R76" s="16">
        <f t="shared" si="61"/>
        <v>9.8400060000000007</v>
      </c>
      <c r="S76" s="16">
        <f t="shared" si="61"/>
        <v>11.582406000000001</v>
      </c>
      <c r="T76" s="16">
        <f t="shared" si="61"/>
        <v>11.582406000000001</v>
      </c>
      <c r="U76" s="16">
        <f t="shared" si="62"/>
        <v>5.7911700000000002</v>
      </c>
      <c r="V76" s="16">
        <f t="shared" si="62"/>
        <v>11.582406000000001</v>
      </c>
      <c r="W76" s="16">
        <f t="shared" si="62"/>
        <v>5.7911700000000002</v>
      </c>
      <c r="X76" s="16">
        <f t="shared" si="62"/>
        <v>11.582406000000001</v>
      </c>
      <c r="Y76" s="16">
        <f t="shared" si="62"/>
        <v>11.582406000000001</v>
      </c>
      <c r="Z76" s="16">
        <f t="shared" si="62"/>
        <v>9.8400060000000007</v>
      </c>
      <c r="AA76" s="16">
        <f t="shared" si="62"/>
        <v>9.8400060000000007</v>
      </c>
      <c r="AB76" s="16">
        <f t="shared" si="62"/>
        <v>9.8400060000000007</v>
      </c>
      <c r="AC76" s="16">
        <f t="shared" si="62"/>
        <v>9.8400060000000007</v>
      </c>
      <c r="AD76" s="16">
        <f t="shared" si="62"/>
        <v>9.8400060000000007</v>
      </c>
      <c r="AE76" s="16">
        <f t="shared" si="62"/>
        <v>9.8400060000000007</v>
      </c>
      <c r="AF76" s="16">
        <f t="shared" si="62"/>
        <v>9.2040299999999995</v>
      </c>
      <c r="AG76" s="16">
        <f t="shared" si="62"/>
        <v>4.6019819999999996</v>
      </c>
      <c r="AH76" s="16">
        <f t="shared" si="62"/>
        <v>4.6019819999999996</v>
      </c>
    </row>
    <row r="77" spans="1:34" x14ac:dyDescent="0.2">
      <c r="A77" s="54" t="s">
        <v>11</v>
      </c>
      <c r="B77" s="178" t="s">
        <v>52</v>
      </c>
      <c r="C77" s="178"/>
      <c r="D77" s="178"/>
      <c r="E77" s="178"/>
      <c r="F77" s="178"/>
      <c r="G77" s="178"/>
      <c r="H77" s="1">
        <v>1E-4</v>
      </c>
      <c r="I77" s="16">
        <f t="shared" si="61"/>
        <v>0.139455</v>
      </c>
      <c r="J77" s="16">
        <f t="shared" si="61"/>
        <v>0.139455</v>
      </c>
      <c r="K77" s="16">
        <f t="shared" si="61"/>
        <v>0.139455</v>
      </c>
      <c r="L77" s="16">
        <f t="shared" si="61"/>
        <v>6.9726999999999997E-2</v>
      </c>
      <c r="M77" s="16">
        <f t="shared" si="61"/>
        <v>0.139455</v>
      </c>
      <c r="N77" s="16">
        <f t="shared" si="61"/>
        <v>6.9726999999999997E-2</v>
      </c>
      <c r="O77" s="16">
        <f t="shared" si="61"/>
        <v>0.139455</v>
      </c>
      <c r="P77" s="16">
        <f t="shared" si="61"/>
        <v>0.139455</v>
      </c>
      <c r="Q77" s="16">
        <f t="shared" si="61"/>
        <v>0.139455</v>
      </c>
      <c r="R77" s="16">
        <f t="shared" si="61"/>
        <v>0.14909100000000003</v>
      </c>
      <c r="S77" s="16">
        <f t="shared" si="61"/>
        <v>0.17549100000000001</v>
      </c>
      <c r="T77" s="16">
        <f t="shared" si="61"/>
        <v>0.17549100000000001</v>
      </c>
      <c r="U77" s="16">
        <f t="shared" si="62"/>
        <v>8.7745000000000004E-2</v>
      </c>
      <c r="V77" s="16">
        <f t="shared" si="62"/>
        <v>0.17549100000000001</v>
      </c>
      <c r="W77" s="16">
        <f t="shared" si="62"/>
        <v>8.7745000000000004E-2</v>
      </c>
      <c r="X77" s="16">
        <f t="shared" si="62"/>
        <v>0.17549100000000001</v>
      </c>
      <c r="Y77" s="16">
        <f t="shared" si="62"/>
        <v>0.17549100000000001</v>
      </c>
      <c r="Z77" s="16">
        <f t="shared" si="62"/>
        <v>0.14909100000000003</v>
      </c>
      <c r="AA77" s="16">
        <f t="shared" si="62"/>
        <v>0.14909100000000003</v>
      </c>
      <c r="AB77" s="16">
        <f t="shared" si="62"/>
        <v>0.14909100000000003</v>
      </c>
      <c r="AC77" s="16">
        <f t="shared" si="62"/>
        <v>0.14909100000000003</v>
      </c>
      <c r="AD77" s="16">
        <f t="shared" si="62"/>
        <v>0.14909100000000003</v>
      </c>
      <c r="AE77" s="16">
        <f t="shared" si="62"/>
        <v>0.14909100000000003</v>
      </c>
      <c r="AF77" s="16">
        <f t="shared" si="62"/>
        <v>0.139455</v>
      </c>
      <c r="AG77" s="16">
        <f t="shared" si="62"/>
        <v>6.9726999999999997E-2</v>
      </c>
      <c r="AH77" s="16">
        <f t="shared" si="62"/>
        <v>6.9726999999999997E-2</v>
      </c>
    </row>
    <row r="78" spans="1:34" x14ac:dyDescent="0.2">
      <c r="A78" s="54" t="s">
        <v>12</v>
      </c>
      <c r="B78" s="178" t="s">
        <v>49</v>
      </c>
      <c r="C78" s="178"/>
      <c r="D78" s="178"/>
      <c r="E78" s="178"/>
      <c r="F78" s="178"/>
      <c r="G78" s="178"/>
      <c r="H78" s="132">
        <v>1.9400000000000001E-2</v>
      </c>
      <c r="I78" s="16">
        <f t="shared" si="61"/>
        <v>27.054269999999999</v>
      </c>
      <c r="J78" s="16">
        <f t="shared" si="61"/>
        <v>27.054269999999999</v>
      </c>
      <c r="K78" s="16">
        <f t="shared" si="61"/>
        <v>27.054269999999999</v>
      </c>
      <c r="L78" s="16">
        <f t="shared" si="61"/>
        <v>13.527037999999999</v>
      </c>
      <c r="M78" s="16">
        <f t="shared" si="61"/>
        <v>27.054269999999999</v>
      </c>
      <c r="N78" s="16">
        <f t="shared" si="61"/>
        <v>13.527037999999999</v>
      </c>
      <c r="O78" s="16">
        <f t="shared" si="61"/>
        <v>27.054269999999999</v>
      </c>
      <c r="P78" s="16">
        <f t="shared" si="61"/>
        <v>27.054269999999999</v>
      </c>
      <c r="Q78" s="16">
        <f t="shared" si="61"/>
        <v>27.054269999999999</v>
      </c>
      <c r="R78" s="16">
        <f t="shared" si="61"/>
        <v>28.923654000000003</v>
      </c>
      <c r="S78" s="16">
        <f t="shared" si="61"/>
        <v>34.045254</v>
      </c>
      <c r="T78" s="16">
        <f t="shared" si="61"/>
        <v>34.045254</v>
      </c>
      <c r="U78" s="16">
        <f t="shared" si="62"/>
        <v>17.02253</v>
      </c>
      <c r="V78" s="16">
        <f t="shared" si="62"/>
        <v>34.045254</v>
      </c>
      <c r="W78" s="16">
        <f t="shared" si="62"/>
        <v>17.02253</v>
      </c>
      <c r="X78" s="16">
        <f t="shared" si="62"/>
        <v>34.045254</v>
      </c>
      <c r="Y78" s="16">
        <f t="shared" si="62"/>
        <v>34.045254</v>
      </c>
      <c r="Z78" s="16">
        <f t="shared" si="62"/>
        <v>28.923654000000003</v>
      </c>
      <c r="AA78" s="16">
        <f t="shared" si="62"/>
        <v>28.923654000000003</v>
      </c>
      <c r="AB78" s="16">
        <f t="shared" si="62"/>
        <v>28.923654000000003</v>
      </c>
      <c r="AC78" s="16">
        <f t="shared" si="62"/>
        <v>28.923654000000003</v>
      </c>
      <c r="AD78" s="16">
        <f t="shared" si="62"/>
        <v>28.923654000000003</v>
      </c>
      <c r="AE78" s="16">
        <f t="shared" si="62"/>
        <v>28.923654000000003</v>
      </c>
      <c r="AF78" s="16">
        <f t="shared" si="62"/>
        <v>27.054269999999999</v>
      </c>
      <c r="AG78" s="16">
        <f t="shared" si="62"/>
        <v>13.527037999999999</v>
      </c>
      <c r="AH78" s="16">
        <f t="shared" si="62"/>
        <v>13.527037999999999</v>
      </c>
    </row>
    <row r="79" spans="1:34" x14ac:dyDescent="0.2">
      <c r="A79" s="54" t="s">
        <v>13</v>
      </c>
      <c r="B79" s="178" t="s">
        <v>53</v>
      </c>
      <c r="C79" s="178"/>
      <c r="D79" s="178"/>
      <c r="E79" s="178"/>
      <c r="F79" s="178"/>
      <c r="G79" s="178"/>
      <c r="H79" s="15">
        <v>7.7000000000000002E-3</v>
      </c>
      <c r="I79" s="16">
        <f t="shared" si="61"/>
        <v>10.738035</v>
      </c>
      <c r="J79" s="16">
        <f t="shared" si="61"/>
        <v>10.738035</v>
      </c>
      <c r="K79" s="16">
        <f t="shared" si="61"/>
        <v>10.738035</v>
      </c>
      <c r="L79" s="16">
        <f t="shared" si="61"/>
        <v>5.3689790000000004</v>
      </c>
      <c r="M79" s="16">
        <f t="shared" si="61"/>
        <v>10.738035</v>
      </c>
      <c r="N79" s="16">
        <f t="shared" si="61"/>
        <v>5.3689790000000004</v>
      </c>
      <c r="O79" s="16">
        <f t="shared" si="61"/>
        <v>10.738035</v>
      </c>
      <c r="P79" s="16">
        <f t="shared" si="61"/>
        <v>10.738035</v>
      </c>
      <c r="Q79" s="16">
        <f t="shared" si="61"/>
        <v>10.738035</v>
      </c>
      <c r="R79" s="16">
        <f t="shared" si="61"/>
        <v>11.480007000000001</v>
      </c>
      <c r="S79" s="16">
        <f t="shared" si="61"/>
        <v>13.512807</v>
      </c>
      <c r="T79" s="16">
        <f t="shared" si="61"/>
        <v>13.512807</v>
      </c>
      <c r="U79" s="16">
        <f t="shared" si="62"/>
        <v>6.7563650000000006</v>
      </c>
      <c r="V79" s="16">
        <f t="shared" si="62"/>
        <v>13.512807</v>
      </c>
      <c r="W79" s="16">
        <f t="shared" si="62"/>
        <v>6.7563650000000006</v>
      </c>
      <c r="X79" s="16">
        <f t="shared" si="62"/>
        <v>13.512807</v>
      </c>
      <c r="Y79" s="16">
        <f t="shared" si="62"/>
        <v>13.512807</v>
      </c>
      <c r="Z79" s="16">
        <f t="shared" si="62"/>
        <v>11.480007000000001</v>
      </c>
      <c r="AA79" s="16">
        <f t="shared" si="62"/>
        <v>11.480007000000001</v>
      </c>
      <c r="AB79" s="16">
        <f t="shared" si="62"/>
        <v>11.480007000000001</v>
      </c>
      <c r="AC79" s="16">
        <f t="shared" si="62"/>
        <v>11.480007000000001</v>
      </c>
      <c r="AD79" s="16">
        <f t="shared" si="62"/>
        <v>11.480007000000001</v>
      </c>
      <c r="AE79" s="16">
        <f t="shared" si="62"/>
        <v>11.480007000000001</v>
      </c>
      <c r="AF79" s="16">
        <f t="shared" si="62"/>
        <v>10.738035</v>
      </c>
      <c r="AG79" s="16">
        <f t="shared" si="62"/>
        <v>5.3689790000000004</v>
      </c>
      <c r="AH79" s="16">
        <f t="shared" si="62"/>
        <v>5.3689790000000004</v>
      </c>
    </row>
    <row r="80" spans="1:34" x14ac:dyDescent="0.2">
      <c r="A80" s="54" t="s">
        <v>14</v>
      </c>
      <c r="B80" s="178" t="s">
        <v>54</v>
      </c>
      <c r="C80" s="178"/>
      <c r="D80" s="178"/>
      <c r="E80" s="178"/>
      <c r="F80" s="178"/>
      <c r="G80" s="178"/>
      <c r="H80" s="1">
        <v>3.73E-2</v>
      </c>
      <c r="I80" s="16">
        <f t="shared" si="61"/>
        <v>52.016714999999998</v>
      </c>
      <c r="J80" s="16">
        <f t="shared" si="61"/>
        <v>52.016714999999998</v>
      </c>
      <c r="K80" s="16">
        <f t="shared" si="61"/>
        <v>52.016714999999998</v>
      </c>
      <c r="L80" s="16">
        <f t="shared" si="61"/>
        <v>26.008171000000001</v>
      </c>
      <c r="M80" s="16">
        <f t="shared" si="61"/>
        <v>52.016714999999998</v>
      </c>
      <c r="N80" s="16">
        <f t="shared" si="61"/>
        <v>26.008171000000001</v>
      </c>
      <c r="O80" s="16">
        <f t="shared" si="61"/>
        <v>52.016714999999998</v>
      </c>
      <c r="P80" s="16">
        <f t="shared" si="61"/>
        <v>52.016714999999998</v>
      </c>
      <c r="Q80" s="16">
        <f t="shared" si="61"/>
        <v>52.016714999999998</v>
      </c>
      <c r="R80" s="16">
        <f t="shared" si="61"/>
        <v>55.610943000000006</v>
      </c>
      <c r="S80" s="16">
        <f t="shared" si="61"/>
        <v>65.458143000000007</v>
      </c>
      <c r="T80" s="16">
        <f t="shared" si="61"/>
        <v>65.458143000000007</v>
      </c>
      <c r="U80" s="16">
        <f t="shared" si="62"/>
        <v>32.728884999999998</v>
      </c>
      <c r="V80" s="16">
        <f t="shared" si="62"/>
        <v>65.458143000000007</v>
      </c>
      <c r="W80" s="16">
        <f t="shared" si="62"/>
        <v>32.728884999999998</v>
      </c>
      <c r="X80" s="16">
        <f t="shared" si="62"/>
        <v>65.458143000000007</v>
      </c>
      <c r="Y80" s="16">
        <f t="shared" si="62"/>
        <v>65.458143000000007</v>
      </c>
      <c r="Z80" s="16">
        <f t="shared" si="62"/>
        <v>55.610943000000006</v>
      </c>
      <c r="AA80" s="16">
        <f t="shared" si="62"/>
        <v>55.610943000000006</v>
      </c>
      <c r="AB80" s="16">
        <f t="shared" si="62"/>
        <v>55.610943000000006</v>
      </c>
      <c r="AC80" s="16">
        <f t="shared" si="62"/>
        <v>55.610943000000006</v>
      </c>
      <c r="AD80" s="16">
        <f t="shared" si="62"/>
        <v>55.610943000000006</v>
      </c>
      <c r="AE80" s="16">
        <f t="shared" si="62"/>
        <v>55.610943000000006</v>
      </c>
      <c r="AF80" s="16">
        <f t="shared" si="62"/>
        <v>52.016714999999998</v>
      </c>
      <c r="AG80" s="16">
        <f t="shared" si="62"/>
        <v>26.008171000000001</v>
      </c>
      <c r="AH80" s="16">
        <f t="shared" si="62"/>
        <v>26.008171000000001</v>
      </c>
    </row>
    <row r="81" spans="1:34" x14ac:dyDescent="0.2">
      <c r="A81" s="188" t="s">
        <v>85</v>
      </c>
      <c r="B81" s="188"/>
      <c r="C81" s="188"/>
      <c r="D81" s="188"/>
      <c r="E81" s="188"/>
      <c r="F81" s="188"/>
      <c r="G81" s="188"/>
      <c r="H81" s="3">
        <f>TRUNC(SUM(H75:H80),4)</f>
        <v>7.5300000000000006E-2</v>
      </c>
      <c r="I81" s="17">
        <f t="shared" ref="I81:AG81" si="63">SUM(I75:I80)</f>
        <v>105.009615</v>
      </c>
      <c r="J81" s="17">
        <f t="shared" si="63"/>
        <v>105.009615</v>
      </c>
      <c r="K81" s="17">
        <f t="shared" ref="K81" si="64">SUM(K75:K80)</f>
        <v>105.009615</v>
      </c>
      <c r="L81" s="17">
        <f t="shared" si="63"/>
        <v>52.504430999999997</v>
      </c>
      <c r="M81" s="17">
        <f t="shared" si="63"/>
        <v>105.009615</v>
      </c>
      <c r="N81" s="17">
        <f t="shared" si="63"/>
        <v>52.504430999999997</v>
      </c>
      <c r="O81" s="17">
        <f t="shared" si="63"/>
        <v>105.009615</v>
      </c>
      <c r="P81" s="17">
        <f t="shared" si="63"/>
        <v>105.009615</v>
      </c>
      <c r="Q81" s="17">
        <f t="shared" ref="Q81" si="65">SUM(Q75:Q80)</f>
        <v>105.009615</v>
      </c>
      <c r="R81" s="17">
        <f t="shared" si="63"/>
        <v>112.265523</v>
      </c>
      <c r="S81" s="17">
        <f t="shared" si="63"/>
        <v>132.144723</v>
      </c>
      <c r="T81" s="17">
        <f t="shared" si="63"/>
        <v>132.144723</v>
      </c>
      <c r="U81" s="17">
        <f t="shared" si="63"/>
        <v>66.071984999999998</v>
      </c>
      <c r="V81" s="17">
        <f t="shared" si="63"/>
        <v>132.144723</v>
      </c>
      <c r="W81" s="17">
        <f t="shared" ref="W81" si="66">SUM(W75:W80)</f>
        <v>66.071984999999998</v>
      </c>
      <c r="X81" s="17">
        <f t="shared" si="63"/>
        <v>132.144723</v>
      </c>
      <c r="Y81" s="17">
        <f t="shared" si="63"/>
        <v>132.144723</v>
      </c>
      <c r="Z81" s="17">
        <f t="shared" si="63"/>
        <v>112.265523</v>
      </c>
      <c r="AA81" s="17">
        <f t="shared" si="63"/>
        <v>112.265523</v>
      </c>
      <c r="AB81" s="17">
        <f t="shared" si="63"/>
        <v>112.265523</v>
      </c>
      <c r="AC81" s="17">
        <f t="shared" si="63"/>
        <v>112.265523</v>
      </c>
      <c r="AD81" s="17">
        <f t="shared" si="63"/>
        <v>112.265523</v>
      </c>
      <c r="AE81" s="17">
        <f t="shared" si="63"/>
        <v>112.265523</v>
      </c>
      <c r="AF81" s="17">
        <f t="shared" si="63"/>
        <v>105.009615</v>
      </c>
      <c r="AG81" s="17">
        <f t="shared" si="63"/>
        <v>52.504430999999997</v>
      </c>
      <c r="AH81" s="17">
        <f t="shared" ref="AH81" si="67">SUM(AH75:AH80)</f>
        <v>52.504430999999997</v>
      </c>
    </row>
    <row r="82" spans="1:34" x14ac:dyDescent="0.2">
      <c r="A82" s="74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</row>
    <row r="83" spans="1:34" x14ac:dyDescent="0.2">
      <c r="A83" s="77" t="s">
        <v>86</v>
      </c>
      <c r="B83" s="77"/>
      <c r="C83" s="77"/>
      <c r="D83" s="77"/>
      <c r="E83" s="77"/>
      <c r="F83" s="77"/>
      <c r="G83" s="77"/>
      <c r="H83" s="63" t="s">
        <v>3</v>
      </c>
      <c r="I83" s="63" t="s">
        <v>1</v>
      </c>
      <c r="J83" s="92" t="s">
        <v>1</v>
      </c>
      <c r="K83" s="138" t="s">
        <v>1</v>
      </c>
      <c r="L83" s="92" t="s">
        <v>1</v>
      </c>
      <c r="M83" s="92" t="s">
        <v>1</v>
      </c>
      <c r="N83" s="92" t="s">
        <v>1</v>
      </c>
      <c r="O83" s="92" t="s">
        <v>1</v>
      </c>
      <c r="P83" s="92" t="s">
        <v>1</v>
      </c>
      <c r="Q83" s="138" t="s">
        <v>1</v>
      </c>
      <c r="R83" s="92" t="s">
        <v>1</v>
      </c>
      <c r="S83" s="92" t="s">
        <v>1</v>
      </c>
      <c r="T83" s="92" t="s">
        <v>1</v>
      </c>
      <c r="U83" s="92" t="s">
        <v>1</v>
      </c>
      <c r="V83" s="92" t="s">
        <v>1</v>
      </c>
      <c r="W83" s="128" t="s">
        <v>1</v>
      </c>
      <c r="X83" s="92" t="s">
        <v>1</v>
      </c>
      <c r="Y83" s="92" t="s">
        <v>1</v>
      </c>
      <c r="Z83" s="92" t="s">
        <v>1</v>
      </c>
      <c r="AA83" s="92" t="s">
        <v>1</v>
      </c>
      <c r="AB83" s="92" t="s">
        <v>1</v>
      </c>
      <c r="AC83" s="92" t="s">
        <v>1</v>
      </c>
      <c r="AD83" s="92" t="s">
        <v>1</v>
      </c>
      <c r="AE83" s="92" t="s">
        <v>1</v>
      </c>
      <c r="AF83" s="92" t="s">
        <v>1</v>
      </c>
      <c r="AG83" s="92" t="s">
        <v>1</v>
      </c>
      <c r="AH83" s="138" t="s">
        <v>1</v>
      </c>
    </row>
    <row r="84" spans="1:34" x14ac:dyDescent="0.2">
      <c r="A84" s="54" t="s">
        <v>9</v>
      </c>
      <c r="B84" s="178" t="s">
        <v>285</v>
      </c>
      <c r="C84" s="178"/>
      <c r="D84" s="178"/>
      <c r="E84" s="178"/>
      <c r="F84" s="178"/>
      <c r="G84" s="178"/>
      <c r="H84" s="4">
        <v>8.3299999999999999E-2</v>
      </c>
      <c r="I84" s="16">
        <f t="shared" ref="I84:T89" si="68">I$28*$H84</f>
        <v>116.166015</v>
      </c>
      <c r="J84" s="16">
        <f t="shared" si="68"/>
        <v>116.166015</v>
      </c>
      <c r="K84" s="16">
        <f t="shared" si="68"/>
        <v>116.166015</v>
      </c>
      <c r="L84" s="16">
        <f t="shared" si="68"/>
        <v>58.082591000000001</v>
      </c>
      <c r="M84" s="16">
        <f t="shared" si="68"/>
        <v>116.166015</v>
      </c>
      <c r="N84" s="16">
        <f t="shared" si="68"/>
        <v>58.082591000000001</v>
      </c>
      <c r="O84" s="16">
        <f t="shared" si="68"/>
        <v>116.166015</v>
      </c>
      <c r="P84" s="16">
        <f t="shared" si="68"/>
        <v>116.166015</v>
      </c>
      <c r="Q84" s="16">
        <f t="shared" si="68"/>
        <v>116.166015</v>
      </c>
      <c r="R84" s="16">
        <f t="shared" si="68"/>
        <v>124.19280300000001</v>
      </c>
      <c r="S84" s="16">
        <f t="shared" si="68"/>
        <v>146.18400300000002</v>
      </c>
      <c r="T84" s="16">
        <f t="shared" si="68"/>
        <v>146.18400300000002</v>
      </c>
      <c r="U84" s="16">
        <f t="shared" ref="U84:AH89" si="69">U$28*$H84</f>
        <v>73.091585000000009</v>
      </c>
      <c r="V84" s="16">
        <f t="shared" si="69"/>
        <v>146.18400300000002</v>
      </c>
      <c r="W84" s="16">
        <f t="shared" si="69"/>
        <v>73.091585000000009</v>
      </c>
      <c r="X84" s="16">
        <f t="shared" si="69"/>
        <v>146.18400300000002</v>
      </c>
      <c r="Y84" s="16">
        <f t="shared" si="69"/>
        <v>146.18400300000002</v>
      </c>
      <c r="Z84" s="16">
        <f t="shared" si="69"/>
        <v>124.19280300000001</v>
      </c>
      <c r="AA84" s="16">
        <f t="shared" si="69"/>
        <v>124.19280300000001</v>
      </c>
      <c r="AB84" s="16">
        <f t="shared" si="69"/>
        <v>124.19280300000001</v>
      </c>
      <c r="AC84" s="16">
        <f t="shared" si="69"/>
        <v>124.19280300000001</v>
      </c>
      <c r="AD84" s="16">
        <f t="shared" si="69"/>
        <v>124.19280300000001</v>
      </c>
      <c r="AE84" s="16">
        <f t="shared" si="69"/>
        <v>124.19280300000001</v>
      </c>
      <c r="AF84" s="16">
        <f t="shared" si="69"/>
        <v>116.166015</v>
      </c>
      <c r="AG84" s="16">
        <f t="shared" si="69"/>
        <v>58.082591000000001</v>
      </c>
      <c r="AH84" s="16">
        <f t="shared" si="69"/>
        <v>58.082591000000001</v>
      </c>
    </row>
    <row r="85" spans="1:34" x14ac:dyDescent="0.2">
      <c r="A85" s="54" t="s">
        <v>10</v>
      </c>
      <c r="B85" s="178" t="s">
        <v>61</v>
      </c>
      <c r="C85" s="178"/>
      <c r="D85" s="178"/>
      <c r="E85" s="178"/>
      <c r="F85" s="178"/>
      <c r="G85" s="178"/>
      <c r="H85" s="4">
        <v>1.66E-2</v>
      </c>
      <c r="I85" s="16">
        <f t="shared" si="68"/>
        <v>23.149529999999999</v>
      </c>
      <c r="J85" s="16">
        <f t="shared" si="68"/>
        <v>23.149529999999999</v>
      </c>
      <c r="K85" s="16">
        <f t="shared" si="68"/>
        <v>23.149529999999999</v>
      </c>
      <c r="L85" s="16">
        <f t="shared" si="68"/>
        <v>11.574681999999999</v>
      </c>
      <c r="M85" s="16">
        <f t="shared" si="68"/>
        <v>23.149529999999999</v>
      </c>
      <c r="N85" s="16">
        <f t="shared" si="68"/>
        <v>11.574681999999999</v>
      </c>
      <c r="O85" s="16">
        <f t="shared" si="68"/>
        <v>23.149529999999999</v>
      </c>
      <c r="P85" s="16">
        <f t="shared" si="68"/>
        <v>23.149529999999999</v>
      </c>
      <c r="Q85" s="16">
        <f t="shared" si="68"/>
        <v>23.149529999999999</v>
      </c>
      <c r="R85" s="16">
        <f t="shared" si="68"/>
        <v>24.749106000000001</v>
      </c>
      <c r="S85" s="16">
        <f t="shared" si="68"/>
        <v>29.131506000000002</v>
      </c>
      <c r="T85" s="16">
        <f t="shared" si="68"/>
        <v>29.131506000000002</v>
      </c>
      <c r="U85" s="16">
        <f t="shared" si="69"/>
        <v>14.565670000000001</v>
      </c>
      <c r="V85" s="16">
        <f t="shared" si="69"/>
        <v>29.131506000000002</v>
      </c>
      <c r="W85" s="16">
        <f t="shared" si="69"/>
        <v>14.565670000000001</v>
      </c>
      <c r="X85" s="16">
        <f t="shared" si="69"/>
        <v>29.131506000000002</v>
      </c>
      <c r="Y85" s="16">
        <f t="shared" si="69"/>
        <v>29.131506000000002</v>
      </c>
      <c r="Z85" s="16">
        <f t="shared" si="69"/>
        <v>24.749106000000001</v>
      </c>
      <c r="AA85" s="16">
        <f t="shared" si="69"/>
        <v>24.749106000000001</v>
      </c>
      <c r="AB85" s="16">
        <f t="shared" si="69"/>
        <v>24.749106000000001</v>
      </c>
      <c r="AC85" s="16">
        <f t="shared" si="69"/>
        <v>24.749106000000001</v>
      </c>
      <c r="AD85" s="16">
        <f t="shared" si="69"/>
        <v>24.749106000000001</v>
      </c>
      <c r="AE85" s="16">
        <f t="shared" si="69"/>
        <v>24.749106000000001</v>
      </c>
      <c r="AF85" s="16">
        <f t="shared" si="69"/>
        <v>23.149529999999999</v>
      </c>
      <c r="AG85" s="16">
        <f t="shared" si="69"/>
        <v>11.574681999999999</v>
      </c>
      <c r="AH85" s="16">
        <f t="shared" si="69"/>
        <v>11.574681999999999</v>
      </c>
    </row>
    <row r="86" spans="1:34" x14ac:dyDescent="0.2">
      <c r="A86" s="54" t="s">
        <v>11</v>
      </c>
      <c r="B86" s="178" t="s">
        <v>55</v>
      </c>
      <c r="C86" s="178"/>
      <c r="D86" s="178"/>
      <c r="E86" s="178"/>
      <c r="F86" s="178"/>
      <c r="G86" s="178"/>
      <c r="H86" s="4">
        <v>2.0000000000000001E-4</v>
      </c>
      <c r="I86" s="16">
        <f t="shared" si="68"/>
        <v>0.27890999999999999</v>
      </c>
      <c r="J86" s="16">
        <f t="shared" si="68"/>
        <v>0.27890999999999999</v>
      </c>
      <c r="K86" s="16">
        <f t="shared" si="68"/>
        <v>0.27890999999999999</v>
      </c>
      <c r="L86" s="16">
        <f t="shared" si="68"/>
        <v>0.13945399999999999</v>
      </c>
      <c r="M86" s="16">
        <f t="shared" si="68"/>
        <v>0.27890999999999999</v>
      </c>
      <c r="N86" s="16">
        <f t="shared" si="68"/>
        <v>0.13945399999999999</v>
      </c>
      <c r="O86" s="16">
        <f t="shared" si="68"/>
        <v>0.27890999999999999</v>
      </c>
      <c r="P86" s="16">
        <f t="shared" si="68"/>
        <v>0.27890999999999999</v>
      </c>
      <c r="Q86" s="16">
        <f t="shared" si="68"/>
        <v>0.27890999999999999</v>
      </c>
      <c r="R86" s="16">
        <f t="shared" si="68"/>
        <v>0.29818200000000006</v>
      </c>
      <c r="S86" s="16">
        <f t="shared" si="68"/>
        <v>0.35098200000000002</v>
      </c>
      <c r="T86" s="16">
        <f t="shared" si="68"/>
        <v>0.35098200000000002</v>
      </c>
      <c r="U86" s="16">
        <f t="shared" si="69"/>
        <v>0.17549000000000001</v>
      </c>
      <c r="V86" s="16">
        <f t="shared" si="69"/>
        <v>0.35098200000000002</v>
      </c>
      <c r="W86" s="16">
        <f t="shared" si="69"/>
        <v>0.17549000000000001</v>
      </c>
      <c r="X86" s="16">
        <f t="shared" si="69"/>
        <v>0.35098200000000002</v>
      </c>
      <c r="Y86" s="16">
        <f t="shared" si="69"/>
        <v>0.35098200000000002</v>
      </c>
      <c r="Z86" s="16">
        <f t="shared" si="69"/>
        <v>0.29818200000000006</v>
      </c>
      <c r="AA86" s="16">
        <f t="shared" si="69"/>
        <v>0.29818200000000006</v>
      </c>
      <c r="AB86" s="16">
        <f t="shared" si="69"/>
        <v>0.29818200000000006</v>
      </c>
      <c r="AC86" s="16">
        <f t="shared" si="69"/>
        <v>0.29818200000000006</v>
      </c>
      <c r="AD86" s="16">
        <f t="shared" si="69"/>
        <v>0.29818200000000006</v>
      </c>
      <c r="AE86" s="16">
        <f t="shared" si="69"/>
        <v>0.29818200000000006</v>
      </c>
      <c r="AF86" s="16">
        <f t="shared" si="69"/>
        <v>0.27890999999999999</v>
      </c>
      <c r="AG86" s="16">
        <f t="shared" si="69"/>
        <v>0.13945399999999999</v>
      </c>
      <c r="AH86" s="16">
        <f t="shared" si="69"/>
        <v>0.13945399999999999</v>
      </c>
    </row>
    <row r="87" spans="1:34" x14ac:dyDescent="0.2">
      <c r="A87" s="54" t="s">
        <v>12</v>
      </c>
      <c r="B87" s="178" t="s">
        <v>120</v>
      </c>
      <c r="C87" s="178"/>
      <c r="D87" s="178"/>
      <c r="E87" s="178"/>
      <c r="F87" s="178"/>
      <c r="G87" s="178"/>
      <c r="H87" s="1">
        <v>7.3000000000000001E-3</v>
      </c>
      <c r="I87" s="16">
        <f t="shared" si="68"/>
        <v>10.180215</v>
      </c>
      <c r="J87" s="16">
        <f t="shared" si="68"/>
        <v>10.180215</v>
      </c>
      <c r="K87" s="16">
        <f t="shared" si="68"/>
        <v>10.180215</v>
      </c>
      <c r="L87" s="16">
        <f t="shared" si="68"/>
        <v>5.090071</v>
      </c>
      <c r="M87" s="16">
        <f t="shared" si="68"/>
        <v>10.180215</v>
      </c>
      <c r="N87" s="16">
        <f t="shared" si="68"/>
        <v>5.090071</v>
      </c>
      <c r="O87" s="16">
        <f t="shared" si="68"/>
        <v>10.180215</v>
      </c>
      <c r="P87" s="16">
        <f t="shared" si="68"/>
        <v>10.180215</v>
      </c>
      <c r="Q87" s="16">
        <f t="shared" si="68"/>
        <v>10.180215</v>
      </c>
      <c r="R87" s="16">
        <f t="shared" si="68"/>
        <v>10.883643000000001</v>
      </c>
      <c r="S87" s="16">
        <f t="shared" si="68"/>
        <v>12.810843</v>
      </c>
      <c r="T87" s="16">
        <f t="shared" si="68"/>
        <v>12.810843</v>
      </c>
      <c r="U87" s="16">
        <f t="shared" si="69"/>
        <v>6.4053850000000008</v>
      </c>
      <c r="V87" s="16">
        <f t="shared" si="69"/>
        <v>12.810843</v>
      </c>
      <c r="W87" s="16">
        <f t="shared" si="69"/>
        <v>6.4053850000000008</v>
      </c>
      <c r="X87" s="16">
        <f t="shared" si="69"/>
        <v>12.810843</v>
      </c>
      <c r="Y87" s="16">
        <f t="shared" si="69"/>
        <v>12.810843</v>
      </c>
      <c r="Z87" s="16">
        <f t="shared" si="69"/>
        <v>10.883643000000001</v>
      </c>
      <c r="AA87" s="16">
        <f t="shared" si="69"/>
        <v>10.883643000000001</v>
      </c>
      <c r="AB87" s="16">
        <f t="shared" si="69"/>
        <v>10.883643000000001</v>
      </c>
      <c r="AC87" s="16">
        <f t="shared" si="69"/>
        <v>10.883643000000001</v>
      </c>
      <c r="AD87" s="16">
        <f t="shared" si="69"/>
        <v>10.883643000000001</v>
      </c>
      <c r="AE87" s="16">
        <f t="shared" si="69"/>
        <v>10.883643000000001</v>
      </c>
      <c r="AF87" s="16">
        <f t="shared" si="69"/>
        <v>10.180215</v>
      </c>
      <c r="AG87" s="16">
        <f t="shared" si="69"/>
        <v>5.090071</v>
      </c>
      <c r="AH87" s="16">
        <f t="shared" si="69"/>
        <v>5.090071</v>
      </c>
    </row>
    <row r="88" spans="1:34" x14ac:dyDescent="0.2">
      <c r="A88" s="54" t="s">
        <v>13</v>
      </c>
      <c r="B88" s="178" t="s">
        <v>119</v>
      </c>
      <c r="C88" s="178"/>
      <c r="D88" s="178"/>
      <c r="E88" s="178"/>
      <c r="F88" s="178"/>
      <c r="G88" s="178"/>
      <c r="H88" s="4">
        <v>2.9999999999999997E-4</v>
      </c>
      <c r="I88" s="16">
        <f t="shared" si="68"/>
        <v>0.41836499999999993</v>
      </c>
      <c r="J88" s="16">
        <f t="shared" si="68"/>
        <v>0.41836499999999993</v>
      </c>
      <c r="K88" s="16">
        <f t="shared" si="68"/>
        <v>0.41836499999999993</v>
      </c>
      <c r="L88" s="16">
        <f t="shared" si="68"/>
        <v>0.20918099999999998</v>
      </c>
      <c r="M88" s="16">
        <f t="shared" si="68"/>
        <v>0.41836499999999993</v>
      </c>
      <c r="N88" s="16">
        <f t="shared" si="68"/>
        <v>0.20918099999999998</v>
      </c>
      <c r="O88" s="16">
        <f t="shared" si="68"/>
        <v>0.41836499999999993</v>
      </c>
      <c r="P88" s="16">
        <f t="shared" si="68"/>
        <v>0.41836499999999993</v>
      </c>
      <c r="Q88" s="16">
        <f t="shared" si="68"/>
        <v>0.41836499999999993</v>
      </c>
      <c r="R88" s="16">
        <f t="shared" si="68"/>
        <v>0.44727299999999998</v>
      </c>
      <c r="S88" s="16">
        <f t="shared" si="68"/>
        <v>0.52647299999999997</v>
      </c>
      <c r="T88" s="16">
        <f t="shared" si="68"/>
        <v>0.52647299999999997</v>
      </c>
      <c r="U88" s="16">
        <f t="shared" si="69"/>
        <v>0.263235</v>
      </c>
      <c r="V88" s="16">
        <f t="shared" si="69"/>
        <v>0.52647299999999997</v>
      </c>
      <c r="W88" s="16">
        <f t="shared" si="69"/>
        <v>0.263235</v>
      </c>
      <c r="X88" s="16">
        <f t="shared" si="69"/>
        <v>0.52647299999999997</v>
      </c>
      <c r="Y88" s="16">
        <f t="shared" si="69"/>
        <v>0.52647299999999997</v>
      </c>
      <c r="Z88" s="16">
        <f t="shared" si="69"/>
        <v>0.44727299999999998</v>
      </c>
      <c r="AA88" s="16">
        <f t="shared" si="69"/>
        <v>0.44727299999999998</v>
      </c>
      <c r="AB88" s="16">
        <f t="shared" si="69"/>
        <v>0.44727299999999998</v>
      </c>
      <c r="AC88" s="16">
        <f t="shared" si="69"/>
        <v>0.44727299999999998</v>
      </c>
      <c r="AD88" s="16">
        <f t="shared" si="69"/>
        <v>0.44727299999999998</v>
      </c>
      <c r="AE88" s="16">
        <f t="shared" si="69"/>
        <v>0.44727299999999998</v>
      </c>
      <c r="AF88" s="16">
        <f t="shared" si="69"/>
        <v>0.41836499999999993</v>
      </c>
      <c r="AG88" s="16">
        <f t="shared" si="69"/>
        <v>0.20918099999999998</v>
      </c>
      <c r="AH88" s="16">
        <f t="shared" si="69"/>
        <v>0.20918099999999998</v>
      </c>
    </row>
    <row r="89" spans="1:34" x14ac:dyDescent="0.2">
      <c r="A89" s="54" t="s">
        <v>14</v>
      </c>
      <c r="B89" s="178" t="s">
        <v>4</v>
      </c>
      <c r="C89" s="178"/>
      <c r="D89" s="178"/>
      <c r="E89" s="178"/>
      <c r="F89" s="178"/>
      <c r="G89" s="178"/>
      <c r="H89" s="4">
        <v>0</v>
      </c>
      <c r="I89" s="16">
        <f t="shared" si="68"/>
        <v>0</v>
      </c>
      <c r="J89" s="16">
        <f t="shared" si="68"/>
        <v>0</v>
      </c>
      <c r="K89" s="16">
        <f t="shared" si="68"/>
        <v>0</v>
      </c>
      <c r="L89" s="16">
        <f t="shared" si="68"/>
        <v>0</v>
      </c>
      <c r="M89" s="16">
        <f t="shared" si="68"/>
        <v>0</v>
      </c>
      <c r="N89" s="16">
        <f t="shared" si="68"/>
        <v>0</v>
      </c>
      <c r="O89" s="16">
        <f t="shared" si="68"/>
        <v>0</v>
      </c>
      <c r="P89" s="16">
        <f t="shared" si="68"/>
        <v>0</v>
      </c>
      <c r="Q89" s="16">
        <f t="shared" si="68"/>
        <v>0</v>
      </c>
      <c r="R89" s="16">
        <f t="shared" si="68"/>
        <v>0</v>
      </c>
      <c r="S89" s="16">
        <f t="shared" si="68"/>
        <v>0</v>
      </c>
      <c r="T89" s="16">
        <f t="shared" si="68"/>
        <v>0</v>
      </c>
      <c r="U89" s="16">
        <f t="shared" si="69"/>
        <v>0</v>
      </c>
      <c r="V89" s="16">
        <f t="shared" si="69"/>
        <v>0</v>
      </c>
      <c r="W89" s="16">
        <f t="shared" si="69"/>
        <v>0</v>
      </c>
      <c r="X89" s="16">
        <f t="shared" si="69"/>
        <v>0</v>
      </c>
      <c r="Y89" s="16">
        <f t="shared" si="69"/>
        <v>0</v>
      </c>
      <c r="Z89" s="16">
        <f t="shared" si="69"/>
        <v>0</v>
      </c>
      <c r="AA89" s="16">
        <f t="shared" si="69"/>
        <v>0</v>
      </c>
      <c r="AB89" s="16">
        <f t="shared" si="69"/>
        <v>0</v>
      </c>
      <c r="AC89" s="16">
        <f t="shared" si="69"/>
        <v>0</v>
      </c>
      <c r="AD89" s="16">
        <f t="shared" si="69"/>
        <v>0</v>
      </c>
      <c r="AE89" s="16">
        <f t="shared" si="69"/>
        <v>0</v>
      </c>
      <c r="AF89" s="16">
        <f t="shared" si="69"/>
        <v>0</v>
      </c>
      <c r="AG89" s="16">
        <f t="shared" si="69"/>
        <v>0</v>
      </c>
      <c r="AH89" s="16">
        <f t="shared" si="69"/>
        <v>0</v>
      </c>
    </row>
    <row r="90" spans="1:34" x14ac:dyDescent="0.2">
      <c r="A90" s="223" t="s">
        <v>60</v>
      </c>
      <c r="B90" s="224"/>
      <c r="C90" s="224"/>
      <c r="D90" s="224"/>
      <c r="E90" s="224"/>
      <c r="F90" s="224"/>
      <c r="G90" s="225"/>
      <c r="H90" s="3">
        <f t="shared" ref="H90:AG90" si="70">SUM(H84:H89)</f>
        <v>0.1077</v>
      </c>
      <c r="I90" s="17">
        <f t="shared" si="70"/>
        <v>150.19303499999998</v>
      </c>
      <c r="J90" s="17">
        <f t="shared" si="70"/>
        <v>150.19303499999998</v>
      </c>
      <c r="K90" s="17">
        <f t="shared" ref="K90" si="71">SUM(K84:K89)</f>
        <v>150.19303499999998</v>
      </c>
      <c r="L90" s="17">
        <f t="shared" si="70"/>
        <v>75.095979</v>
      </c>
      <c r="M90" s="17">
        <f t="shared" si="70"/>
        <v>150.19303499999998</v>
      </c>
      <c r="N90" s="17">
        <f t="shared" si="70"/>
        <v>75.095979</v>
      </c>
      <c r="O90" s="17">
        <f t="shared" si="70"/>
        <v>150.19303499999998</v>
      </c>
      <c r="P90" s="17">
        <f t="shared" si="70"/>
        <v>150.19303499999998</v>
      </c>
      <c r="Q90" s="17">
        <f t="shared" ref="Q90" si="72">SUM(Q84:Q89)</f>
        <v>150.19303499999998</v>
      </c>
      <c r="R90" s="17">
        <f t="shared" si="70"/>
        <v>160.57100700000001</v>
      </c>
      <c r="S90" s="17">
        <f t="shared" si="70"/>
        <v>189.00380700000002</v>
      </c>
      <c r="T90" s="17">
        <f t="shared" si="70"/>
        <v>189.00380700000002</v>
      </c>
      <c r="U90" s="17">
        <f t="shared" si="70"/>
        <v>94.501364999999993</v>
      </c>
      <c r="V90" s="17">
        <f t="shared" si="70"/>
        <v>189.00380700000002</v>
      </c>
      <c r="W90" s="17">
        <f t="shared" ref="W90" si="73">SUM(W84:W89)</f>
        <v>94.501364999999993</v>
      </c>
      <c r="X90" s="17">
        <f t="shared" si="70"/>
        <v>189.00380700000002</v>
      </c>
      <c r="Y90" s="17">
        <f t="shared" si="70"/>
        <v>189.00380700000002</v>
      </c>
      <c r="Z90" s="17">
        <f t="shared" si="70"/>
        <v>160.57100700000001</v>
      </c>
      <c r="AA90" s="17">
        <f t="shared" si="70"/>
        <v>160.57100700000001</v>
      </c>
      <c r="AB90" s="17">
        <f t="shared" si="70"/>
        <v>160.57100700000001</v>
      </c>
      <c r="AC90" s="17">
        <f t="shared" si="70"/>
        <v>160.57100700000001</v>
      </c>
      <c r="AD90" s="17">
        <f t="shared" si="70"/>
        <v>160.57100700000001</v>
      </c>
      <c r="AE90" s="17">
        <f t="shared" si="70"/>
        <v>160.57100700000001</v>
      </c>
      <c r="AF90" s="17">
        <f t="shared" si="70"/>
        <v>150.19303499999998</v>
      </c>
      <c r="AG90" s="17">
        <f t="shared" si="70"/>
        <v>75.095979</v>
      </c>
      <c r="AH90" s="17">
        <f t="shared" ref="AH90" si="74">SUM(AH84:AH89)</f>
        <v>75.095979</v>
      </c>
    </row>
    <row r="91" spans="1:34" x14ac:dyDescent="0.2">
      <c r="A91" s="54" t="s">
        <v>15</v>
      </c>
      <c r="B91" s="178" t="s">
        <v>62</v>
      </c>
      <c r="C91" s="178"/>
      <c r="D91" s="178"/>
      <c r="E91" s="178"/>
      <c r="F91" s="178"/>
      <c r="G91" s="178"/>
      <c r="H91" s="4">
        <f>H59</f>
        <v>0.3680000000000001</v>
      </c>
      <c r="I91" s="16">
        <f>I90*$H$91</f>
        <v>55.271036880000011</v>
      </c>
      <c r="J91" s="16">
        <f t="shared" ref="J91:AH91" si="75">J90*$H$91</f>
        <v>55.271036880000011</v>
      </c>
      <c r="K91" s="16">
        <f t="shared" si="75"/>
        <v>55.271036880000011</v>
      </c>
      <c r="L91" s="16">
        <f t="shared" si="75"/>
        <v>27.635320272000008</v>
      </c>
      <c r="M91" s="16">
        <f t="shared" si="75"/>
        <v>55.271036880000011</v>
      </c>
      <c r="N91" s="16">
        <f t="shared" si="75"/>
        <v>27.635320272000008</v>
      </c>
      <c r="O91" s="16">
        <f t="shared" si="75"/>
        <v>55.271036880000011</v>
      </c>
      <c r="P91" s="16">
        <f t="shared" si="75"/>
        <v>55.271036880000011</v>
      </c>
      <c r="Q91" s="16">
        <f t="shared" si="75"/>
        <v>55.271036880000011</v>
      </c>
      <c r="R91" s="16">
        <f t="shared" si="75"/>
        <v>59.090130576000021</v>
      </c>
      <c r="S91" s="16">
        <f t="shared" si="75"/>
        <v>69.553400976000034</v>
      </c>
      <c r="T91" s="16">
        <f t="shared" si="75"/>
        <v>69.553400976000034</v>
      </c>
      <c r="U91" s="16">
        <f t="shared" si="75"/>
        <v>34.776502320000006</v>
      </c>
      <c r="V91" s="16">
        <f t="shared" si="75"/>
        <v>69.553400976000034</v>
      </c>
      <c r="W91" s="16">
        <f t="shared" si="75"/>
        <v>34.776502320000006</v>
      </c>
      <c r="X91" s="16">
        <f t="shared" si="75"/>
        <v>69.553400976000034</v>
      </c>
      <c r="Y91" s="16">
        <f t="shared" si="75"/>
        <v>69.553400976000034</v>
      </c>
      <c r="Z91" s="16">
        <f t="shared" si="75"/>
        <v>59.090130576000021</v>
      </c>
      <c r="AA91" s="16">
        <f t="shared" si="75"/>
        <v>59.090130576000021</v>
      </c>
      <c r="AB91" s="16">
        <f t="shared" si="75"/>
        <v>59.090130576000021</v>
      </c>
      <c r="AC91" s="16">
        <f t="shared" si="75"/>
        <v>59.090130576000021</v>
      </c>
      <c r="AD91" s="16">
        <f t="shared" si="75"/>
        <v>59.090130576000021</v>
      </c>
      <c r="AE91" s="16">
        <f t="shared" si="75"/>
        <v>59.090130576000021</v>
      </c>
      <c r="AF91" s="16">
        <f t="shared" si="75"/>
        <v>55.271036880000011</v>
      </c>
      <c r="AG91" s="16">
        <f t="shared" si="75"/>
        <v>27.635320272000008</v>
      </c>
      <c r="AH91" s="16">
        <f t="shared" si="75"/>
        <v>27.635320272000008</v>
      </c>
    </row>
    <row r="92" spans="1:34" x14ac:dyDescent="0.2">
      <c r="A92" s="188" t="s">
        <v>19</v>
      </c>
      <c r="B92" s="188"/>
      <c r="C92" s="188"/>
      <c r="D92" s="188"/>
      <c r="E92" s="188"/>
      <c r="F92" s="188"/>
      <c r="G92" s="188"/>
      <c r="H92" s="3"/>
      <c r="I92" s="17">
        <f t="shared" ref="I92:AG92" si="76">SUM(I90:I91)</f>
        <v>205.46407188000001</v>
      </c>
      <c r="J92" s="17">
        <f t="shared" si="76"/>
        <v>205.46407188000001</v>
      </c>
      <c r="K92" s="17">
        <f t="shared" ref="K92" si="77">SUM(K90:K91)</f>
        <v>205.46407188000001</v>
      </c>
      <c r="L92" s="17">
        <f t="shared" si="76"/>
        <v>102.731299272</v>
      </c>
      <c r="M92" s="17">
        <f t="shared" si="76"/>
        <v>205.46407188000001</v>
      </c>
      <c r="N92" s="17">
        <f t="shared" si="76"/>
        <v>102.731299272</v>
      </c>
      <c r="O92" s="17">
        <f t="shared" si="76"/>
        <v>205.46407188000001</v>
      </c>
      <c r="P92" s="17">
        <f t="shared" si="76"/>
        <v>205.46407188000001</v>
      </c>
      <c r="Q92" s="17">
        <f t="shared" ref="Q92" si="78">SUM(Q90:Q91)</f>
        <v>205.46407188000001</v>
      </c>
      <c r="R92" s="17">
        <f t="shared" si="76"/>
        <v>219.66113757600004</v>
      </c>
      <c r="S92" s="17">
        <f t="shared" si="76"/>
        <v>258.55720797600009</v>
      </c>
      <c r="T92" s="17">
        <f t="shared" si="76"/>
        <v>258.55720797600009</v>
      </c>
      <c r="U92" s="17">
        <f t="shared" si="76"/>
        <v>129.27786731999998</v>
      </c>
      <c r="V92" s="17">
        <f t="shared" si="76"/>
        <v>258.55720797600009</v>
      </c>
      <c r="W92" s="17">
        <f t="shared" ref="W92" si="79">SUM(W90:W91)</f>
        <v>129.27786731999998</v>
      </c>
      <c r="X92" s="17">
        <f t="shared" si="76"/>
        <v>258.55720797600009</v>
      </c>
      <c r="Y92" s="17">
        <f t="shared" si="76"/>
        <v>258.55720797600009</v>
      </c>
      <c r="Z92" s="17">
        <f t="shared" si="76"/>
        <v>219.66113757600004</v>
      </c>
      <c r="AA92" s="17">
        <f t="shared" si="76"/>
        <v>219.66113757600004</v>
      </c>
      <c r="AB92" s="17">
        <f t="shared" si="76"/>
        <v>219.66113757600004</v>
      </c>
      <c r="AC92" s="17">
        <f t="shared" si="76"/>
        <v>219.66113757600004</v>
      </c>
      <c r="AD92" s="17">
        <f t="shared" si="76"/>
        <v>219.66113757600004</v>
      </c>
      <c r="AE92" s="17">
        <f t="shared" si="76"/>
        <v>219.66113757600004</v>
      </c>
      <c r="AF92" s="17">
        <f t="shared" si="76"/>
        <v>205.46407188000001</v>
      </c>
      <c r="AG92" s="17">
        <f t="shared" si="76"/>
        <v>102.731299272</v>
      </c>
      <c r="AH92" s="17">
        <f t="shared" ref="AH92" si="80">SUM(AH90:AH91)</f>
        <v>102.731299272</v>
      </c>
    </row>
    <row r="93" spans="1:34" x14ac:dyDescent="0.2">
      <c r="A93" s="78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</row>
    <row r="94" spans="1:34" x14ac:dyDescent="0.2">
      <c r="A94" s="74" t="s">
        <v>98</v>
      </c>
      <c r="B94" s="75"/>
      <c r="C94" s="75"/>
      <c r="D94" s="75"/>
      <c r="E94" s="75"/>
      <c r="F94" s="75"/>
      <c r="G94" s="76"/>
      <c r="H94" s="63" t="s">
        <v>3</v>
      </c>
      <c r="I94" s="63" t="s">
        <v>1</v>
      </c>
      <c r="J94" s="92" t="s">
        <v>1</v>
      </c>
      <c r="K94" s="138" t="s">
        <v>1</v>
      </c>
      <c r="L94" s="92" t="s">
        <v>1</v>
      </c>
      <c r="M94" s="92" t="s">
        <v>1</v>
      </c>
      <c r="N94" s="92" t="s">
        <v>1</v>
      </c>
      <c r="O94" s="92" t="s">
        <v>1</v>
      </c>
      <c r="P94" s="92" t="s">
        <v>1</v>
      </c>
      <c r="Q94" s="138" t="s">
        <v>1</v>
      </c>
      <c r="R94" s="92" t="s">
        <v>1</v>
      </c>
      <c r="S94" s="92" t="s">
        <v>1</v>
      </c>
      <c r="T94" s="92" t="s">
        <v>1</v>
      </c>
      <c r="U94" s="92" t="s">
        <v>1</v>
      </c>
      <c r="V94" s="92" t="s">
        <v>1</v>
      </c>
      <c r="W94" s="128" t="s">
        <v>1</v>
      </c>
      <c r="X94" s="92" t="s">
        <v>1</v>
      </c>
      <c r="Y94" s="92" t="s">
        <v>1</v>
      </c>
      <c r="Z94" s="92" t="s">
        <v>1</v>
      </c>
      <c r="AA94" s="92" t="s">
        <v>1</v>
      </c>
      <c r="AB94" s="92" t="s">
        <v>1</v>
      </c>
      <c r="AC94" s="92" t="s">
        <v>1</v>
      </c>
      <c r="AD94" s="92" t="s">
        <v>1</v>
      </c>
      <c r="AE94" s="92" t="s">
        <v>1</v>
      </c>
      <c r="AF94" s="92" t="s">
        <v>1</v>
      </c>
      <c r="AG94" s="92" t="s">
        <v>1</v>
      </c>
      <c r="AH94" s="138" t="s">
        <v>1</v>
      </c>
    </row>
    <row r="95" spans="1:34" x14ac:dyDescent="0.2">
      <c r="A95" s="54" t="s">
        <v>21</v>
      </c>
      <c r="B95" s="218" t="s">
        <v>91</v>
      </c>
      <c r="C95" s="219"/>
      <c r="D95" s="219"/>
      <c r="E95" s="219"/>
      <c r="F95" s="219"/>
      <c r="G95" s="220"/>
      <c r="H95" s="19">
        <f t="shared" ref="H95:AG95" si="81">H59</f>
        <v>0.3680000000000001</v>
      </c>
      <c r="I95" s="32">
        <f t="shared" si="81"/>
        <v>513.19439999999997</v>
      </c>
      <c r="J95" s="32">
        <f t="shared" si="81"/>
        <v>513.19439999999997</v>
      </c>
      <c r="K95" s="32">
        <f t="shared" ref="K95" si="82">K59</f>
        <v>513.19439999999997</v>
      </c>
      <c r="L95" s="32">
        <f t="shared" si="81"/>
        <v>256.59536000000003</v>
      </c>
      <c r="M95" s="32">
        <f t="shared" si="81"/>
        <v>513.19439999999997</v>
      </c>
      <c r="N95" s="32">
        <f t="shared" si="81"/>
        <v>256.59536000000003</v>
      </c>
      <c r="O95" s="32">
        <f t="shared" si="81"/>
        <v>513.19439999999997</v>
      </c>
      <c r="P95" s="32">
        <f t="shared" si="81"/>
        <v>513.19439999999997</v>
      </c>
      <c r="Q95" s="32">
        <f t="shared" ref="Q95" si="83">Q59</f>
        <v>513.19439999999997</v>
      </c>
      <c r="R95" s="32">
        <f t="shared" si="81"/>
        <v>548.65488000000005</v>
      </c>
      <c r="S95" s="32">
        <f t="shared" si="81"/>
        <v>645.80687999999998</v>
      </c>
      <c r="T95" s="32">
        <f t="shared" si="81"/>
        <v>645.80687999999998</v>
      </c>
      <c r="U95" s="32">
        <f t="shared" si="81"/>
        <v>322.90160000000003</v>
      </c>
      <c r="V95" s="32">
        <f t="shared" si="81"/>
        <v>645.80687999999998</v>
      </c>
      <c r="W95" s="32">
        <f t="shared" ref="W95" si="84">W59</f>
        <v>322.90160000000003</v>
      </c>
      <c r="X95" s="32">
        <f t="shared" si="81"/>
        <v>645.80687999999998</v>
      </c>
      <c r="Y95" s="32">
        <f t="shared" si="81"/>
        <v>645.80687999999998</v>
      </c>
      <c r="Z95" s="32">
        <f t="shared" si="81"/>
        <v>548.65488000000005</v>
      </c>
      <c r="AA95" s="32">
        <f t="shared" si="81"/>
        <v>548.65488000000005</v>
      </c>
      <c r="AB95" s="32">
        <f t="shared" si="81"/>
        <v>548.65488000000005</v>
      </c>
      <c r="AC95" s="32">
        <f t="shared" si="81"/>
        <v>548.65488000000005</v>
      </c>
      <c r="AD95" s="32">
        <f t="shared" si="81"/>
        <v>548.65488000000005</v>
      </c>
      <c r="AE95" s="32">
        <f t="shared" si="81"/>
        <v>548.65488000000005</v>
      </c>
      <c r="AF95" s="32">
        <f t="shared" si="81"/>
        <v>513.19439999999997</v>
      </c>
      <c r="AG95" s="32">
        <f t="shared" si="81"/>
        <v>256.59536000000003</v>
      </c>
      <c r="AH95" s="32">
        <f t="shared" ref="AH95" si="85">AH59</f>
        <v>256.59536000000003</v>
      </c>
    </row>
    <row r="96" spans="1:34" x14ac:dyDescent="0.2">
      <c r="A96" s="54" t="s">
        <v>22</v>
      </c>
      <c r="B96" s="218" t="s">
        <v>92</v>
      </c>
      <c r="C96" s="219"/>
      <c r="D96" s="219"/>
      <c r="E96" s="219"/>
      <c r="F96" s="219"/>
      <c r="G96" s="220"/>
      <c r="H96" s="19">
        <f t="shared" ref="H96:AG96" si="86">H66</f>
        <v>0</v>
      </c>
      <c r="I96" s="32">
        <f t="shared" si="86"/>
        <v>211.95040284000001</v>
      </c>
      <c r="J96" s="32">
        <f t="shared" si="86"/>
        <v>211.95040284000001</v>
      </c>
      <c r="K96" s="32">
        <f t="shared" ref="K96" si="87">K66</f>
        <v>211.95040284000001</v>
      </c>
      <c r="L96" s="32">
        <f t="shared" si="86"/>
        <v>132.49227880800001</v>
      </c>
      <c r="M96" s="32">
        <f t="shared" si="86"/>
        <v>211.95040284000001</v>
      </c>
      <c r="N96" s="32">
        <f t="shared" si="86"/>
        <v>132.49227880800001</v>
      </c>
      <c r="O96" s="32">
        <f t="shared" si="86"/>
        <v>211.95040284000001</v>
      </c>
      <c r="P96" s="32">
        <f t="shared" si="86"/>
        <v>211.95040284000001</v>
      </c>
      <c r="Q96" s="32">
        <f t="shared" ref="Q96" si="88">Q66</f>
        <v>211.95040284000001</v>
      </c>
      <c r="R96" s="32">
        <f t="shared" si="86"/>
        <v>222.93104882400004</v>
      </c>
      <c r="S96" s="32">
        <f t="shared" si="86"/>
        <v>253.01501042400002</v>
      </c>
      <c r="T96" s="32">
        <f t="shared" si="86"/>
        <v>253.01501042400002</v>
      </c>
      <c r="U96" s="32">
        <f t="shared" si="86"/>
        <v>153.02458260000003</v>
      </c>
      <c r="V96" s="32">
        <f t="shared" si="86"/>
        <v>253.01501042400002</v>
      </c>
      <c r="W96" s="32">
        <f t="shared" ref="W96" si="89">W66</f>
        <v>153.02458260000003</v>
      </c>
      <c r="X96" s="32">
        <f t="shared" si="86"/>
        <v>253.01501042400002</v>
      </c>
      <c r="Y96" s="32">
        <f t="shared" si="86"/>
        <v>253.01501042400002</v>
      </c>
      <c r="Z96" s="32">
        <f t="shared" si="86"/>
        <v>222.93104882400004</v>
      </c>
      <c r="AA96" s="32">
        <f t="shared" si="86"/>
        <v>222.93104882400004</v>
      </c>
      <c r="AB96" s="32">
        <f t="shared" si="86"/>
        <v>222.93104882400004</v>
      </c>
      <c r="AC96" s="32">
        <f t="shared" si="86"/>
        <v>222.93104882400004</v>
      </c>
      <c r="AD96" s="32">
        <f t="shared" si="86"/>
        <v>222.93104882400004</v>
      </c>
      <c r="AE96" s="32">
        <f t="shared" si="86"/>
        <v>222.93104882400004</v>
      </c>
      <c r="AF96" s="32">
        <f t="shared" si="86"/>
        <v>211.95040284000001</v>
      </c>
      <c r="AG96" s="32">
        <f t="shared" si="86"/>
        <v>132.49227880800001</v>
      </c>
      <c r="AH96" s="32">
        <f t="shared" ref="AH96" si="90">AH66</f>
        <v>132.49227880800001</v>
      </c>
    </row>
    <row r="97" spans="1:34" x14ac:dyDescent="0.2">
      <c r="A97" s="54" t="s">
        <v>87</v>
      </c>
      <c r="B97" s="218" t="s">
        <v>93</v>
      </c>
      <c r="C97" s="219"/>
      <c r="D97" s="219"/>
      <c r="E97" s="219"/>
      <c r="F97" s="219"/>
      <c r="G97" s="220"/>
      <c r="H97" s="19">
        <f t="shared" ref="H97:AG97" si="91">H71</f>
        <v>0</v>
      </c>
      <c r="I97" s="32">
        <f t="shared" si="91"/>
        <v>0.76309776000000007</v>
      </c>
      <c r="J97" s="32">
        <f t="shared" si="91"/>
        <v>0.76309776000000007</v>
      </c>
      <c r="K97" s="32">
        <f t="shared" ref="K97" si="92">K71</f>
        <v>0.76309776000000007</v>
      </c>
      <c r="L97" s="32">
        <f t="shared" si="91"/>
        <v>0.38154614400000003</v>
      </c>
      <c r="M97" s="32">
        <f t="shared" si="91"/>
        <v>0.76309776000000007</v>
      </c>
      <c r="N97" s="32">
        <f t="shared" si="91"/>
        <v>0.38154614400000003</v>
      </c>
      <c r="O97" s="32">
        <f t="shared" si="91"/>
        <v>0.76309776000000007</v>
      </c>
      <c r="P97" s="32">
        <f t="shared" si="91"/>
        <v>0.76309776000000007</v>
      </c>
      <c r="Q97" s="32">
        <f t="shared" ref="Q97" si="93">Q71</f>
        <v>0.76309776000000007</v>
      </c>
      <c r="R97" s="32">
        <f t="shared" si="91"/>
        <v>0.81582595200000019</v>
      </c>
      <c r="S97" s="32">
        <f t="shared" si="91"/>
        <v>0.96028675200000013</v>
      </c>
      <c r="T97" s="32">
        <f t="shared" si="91"/>
        <v>0.96028675200000013</v>
      </c>
      <c r="U97" s="32">
        <f t="shared" si="91"/>
        <v>0.48014064000000006</v>
      </c>
      <c r="V97" s="32">
        <f t="shared" si="91"/>
        <v>0.96028675200000013</v>
      </c>
      <c r="W97" s="32">
        <f t="shared" ref="W97" si="94">W71</f>
        <v>0.48014064000000006</v>
      </c>
      <c r="X97" s="32">
        <f t="shared" si="91"/>
        <v>0.96028675200000013</v>
      </c>
      <c r="Y97" s="32">
        <f t="shared" si="91"/>
        <v>0.96028675200000013</v>
      </c>
      <c r="Z97" s="32">
        <f t="shared" si="91"/>
        <v>0.81582595200000019</v>
      </c>
      <c r="AA97" s="32">
        <f t="shared" si="91"/>
        <v>0.81582595200000019</v>
      </c>
      <c r="AB97" s="32">
        <f t="shared" si="91"/>
        <v>0.81582595200000019</v>
      </c>
      <c r="AC97" s="32">
        <f t="shared" si="91"/>
        <v>0.81582595200000019</v>
      </c>
      <c r="AD97" s="32">
        <f t="shared" si="91"/>
        <v>0.81582595200000019</v>
      </c>
      <c r="AE97" s="32">
        <f t="shared" si="91"/>
        <v>0.81582595200000019</v>
      </c>
      <c r="AF97" s="32">
        <f t="shared" si="91"/>
        <v>0.76309776000000007</v>
      </c>
      <c r="AG97" s="32">
        <f t="shared" si="91"/>
        <v>0.38154614400000003</v>
      </c>
      <c r="AH97" s="32">
        <f t="shared" ref="AH97" si="95">AH71</f>
        <v>0.38154614400000003</v>
      </c>
    </row>
    <row r="98" spans="1:34" x14ac:dyDescent="0.2">
      <c r="A98" s="54" t="s">
        <v>88</v>
      </c>
      <c r="B98" s="218" t="s">
        <v>95</v>
      </c>
      <c r="C98" s="219"/>
      <c r="D98" s="219"/>
      <c r="E98" s="219"/>
      <c r="F98" s="219"/>
      <c r="G98" s="220"/>
      <c r="H98" s="19">
        <f t="shared" ref="H98:AG98" si="96">H81</f>
        <v>7.5300000000000006E-2</v>
      </c>
      <c r="I98" s="32">
        <f t="shared" si="96"/>
        <v>105.009615</v>
      </c>
      <c r="J98" s="32">
        <f t="shared" si="96"/>
        <v>105.009615</v>
      </c>
      <c r="K98" s="32">
        <f t="shared" ref="K98" si="97">K81</f>
        <v>105.009615</v>
      </c>
      <c r="L98" s="32">
        <f t="shared" si="96"/>
        <v>52.504430999999997</v>
      </c>
      <c r="M98" s="32">
        <f t="shared" si="96"/>
        <v>105.009615</v>
      </c>
      <c r="N98" s="32">
        <f t="shared" si="96"/>
        <v>52.504430999999997</v>
      </c>
      <c r="O98" s="32">
        <f t="shared" si="96"/>
        <v>105.009615</v>
      </c>
      <c r="P98" s="32">
        <f t="shared" si="96"/>
        <v>105.009615</v>
      </c>
      <c r="Q98" s="32">
        <f t="shared" ref="Q98" si="98">Q81</f>
        <v>105.009615</v>
      </c>
      <c r="R98" s="32">
        <f t="shared" si="96"/>
        <v>112.265523</v>
      </c>
      <c r="S98" s="32">
        <f t="shared" si="96"/>
        <v>132.144723</v>
      </c>
      <c r="T98" s="32">
        <f t="shared" si="96"/>
        <v>132.144723</v>
      </c>
      <c r="U98" s="32">
        <f t="shared" si="96"/>
        <v>66.071984999999998</v>
      </c>
      <c r="V98" s="32">
        <f t="shared" si="96"/>
        <v>132.144723</v>
      </c>
      <c r="W98" s="32">
        <f t="shared" ref="W98" si="99">W81</f>
        <v>66.071984999999998</v>
      </c>
      <c r="X98" s="32">
        <f t="shared" si="96"/>
        <v>132.144723</v>
      </c>
      <c r="Y98" s="32">
        <f t="shared" si="96"/>
        <v>132.144723</v>
      </c>
      <c r="Z98" s="32">
        <f t="shared" si="96"/>
        <v>112.265523</v>
      </c>
      <c r="AA98" s="32">
        <f t="shared" si="96"/>
        <v>112.265523</v>
      </c>
      <c r="AB98" s="32">
        <f t="shared" si="96"/>
        <v>112.265523</v>
      </c>
      <c r="AC98" s="32">
        <f t="shared" si="96"/>
        <v>112.265523</v>
      </c>
      <c r="AD98" s="32">
        <f t="shared" si="96"/>
        <v>112.265523</v>
      </c>
      <c r="AE98" s="32">
        <f t="shared" si="96"/>
        <v>112.265523</v>
      </c>
      <c r="AF98" s="32">
        <f t="shared" si="96"/>
        <v>105.009615</v>
      </c>
      <c r="AG98" s="32">
        <f t="shared" si="96"/>
        <v>52.504430999999997</v>
      </c>
      <c r="AH98" s="32">
        <f t="shared" ref="AH98" si="100">AH81</f>
        <v>52.504430999999997</v>
      </c>
    </row>
    <row r="99" spans="1:34" x14ac:dyDescent="0.2">
      <c r="A99" s="54" t="s">
        <v>89</v>
      </c>
      <c r="B99" s="218" t="s">
        <v>94</v>
      </c>
      <c r="C99" s="219"/>
      <c r="D99" s="219"/>
      <c r="E99" s="219"/>
      <c r="F99" s="219"/>
      <c r="G99" s="220"/>
      <c r="H99" s="19">
        <f t="shared" ref="H99:AG99" si="101">H92</f>
        <v>0</v>
      </c>
      <c r="I99" s="32">
        <f t="shared" si="101"/>
        <v>205.46407188000001</v>
      </c>
      <c r="J99" s="32">
        <f t="shared" si="101"/>
        <v>205.46407188000001</v>
      </c>
      <c r="K99" s="32">
        <f t="shared" ref="K99" si="102">K92</f>
        <v>205.46407188000001</v>
      </c>
      <c r="L99" s="32">
        <f t="shared" si="101"/>
        <v>102.731299272</v>
      </c>
      <c r="M99" s="32">
        <f t="shared" si="101"/>
        <v>205.46407188000001</v>
      </c>
      <c r="N99" s="32">
        <f t="shared" si="101"/>
        <v>102.731299272</v>
      </c>
      <c r="O99" s="32">
        <f t="shared" si="101"/>
        <v>205.46407188000001</v>
      </c>
      <c r="P99" s="32">
        <f t="shared" si="101"/>
        <v>205.46407188000001</v>
      </c>
      <c r="Q99" s="32">
        <f t="shared" ref="Q99" si="103">Q92</f>
        <v>205.46407188000001</v>
      </c>
      <c r="R99" s="32">
        <f t="shared" si="101"/>
        <v>219.66113757600004</v>
      </c>
      <c r="S99" s="32">
        <f t="shared" si="101"/>
        <v>258.55720797600009</v>
      </c>
      <c r="T99" s="32">
        <f t="shared" si="101"/>
        <v>258.55720797600009</v>
      </c>
      <c r="U99" s="32">
        <f t="shared" si="101"/>
        <v>129.27786731999998</v>
      </c>
      <c r="V99" s="32">
        <f t="shared" si="101"/>
        <v>258.55720797600009</v>
      </c>
      <c r="W99" s="32">
        <f t="shared" ref="W99" si="104">W92</f>
        <v>129.27786731999998</v>
      </c>
      <c r="X99" s="32">
        <f t="shared" si="101"/>
        <v>258.55720797600009</v>
      </c>
      <c r="Y99" s="32">
        <f t="shared" si="101"/>
        <v>258.55720797600009</v>
      </c>
      <c r="Z99" s="32">
        <f t="shared" si="101"/>
        <v>219.66113757600004</v>
      </c>
      <c r="AA99" s="32">
        <f t="shared" si="101"/>
        <v>219.66113757600004</v>
      </c>
      <c r="AB99" s="32">
        <f t="shared" si="101"/>
        <v>219.66113757600004</v>
      </c>
      <c r="AC99" s="32">
        <f t="shared" si="101"/>
        <v>219.66113757600004</v>
      </c>
      <c r="AD99" s="32">
        <f t="shared" si="101"/>
        <v>219.66113757600004</v>
      </c>
      <c r="AE99" s="32">
        <f t="shared" si="101"/>
        <v>219.66113757600004</v>
      </c>
      <c r="AF99" s="32">
        <f t="shared" si="101"/>
        <v>205.46407188000001</v>
      </c>
      <c r="AG99" s="32">
        <f t="shared" si="101"/>
        <v>102.731299272</v>
      </c>
      <c r="AH99" s="32">
        <f t="shared" ref="AH99" si="105">AH92</f>
        <v>102.731299272</v>
      </c>
    </row>
    <row r="100" spans="1:34" x14ac:dyDescent="0.2">
      <c r="A100" s="54" t="s">
        <v>90</v>
      </c>
      <c r="B100" s="218" t="s">
        <v>96</v>
      </c>
      <c r="C100" s="219"/>
      <c r="D100" s="219"/>
      <c r="E100" s="219"/>
      <c r="F100" s="219"/>
      <c r="G100" s="220"/>
      <c r="H100" s="19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</row>
    <row r="101" spans="1:34" x14ac:dyDescent="0.2">
      <c r="A101" s="199" t="s">
        <v>97</v>
      </c>
      <c r="B101" s="200"/>
      <c r="C101" s="200"/>
      <c r="D101" s="200"/>
      <c r="E101" s="200"/>
      <c r="F101" s="200"/>
      <c r="G101" s="201"/>
      <c r="H101" s="21">
        <f t="shared" ref="H101:AG101" si="106">SUM(H95:H100)</f>
        <v>0.44330000000000014</v>
      </c>
      <c r="I101" s="31">
        <f t="shared" si="106"/>
        <v>1036.3815874800002</v>
      </c>
      <c r="J101" s="31">
        <f t="shared" si="106"/>
        <v>1036.3815874800002</v>
      </c>
      <c r="K101" s="31">
        <f t="shared" ref="K101" si="107">SUM(K95:K100)</f>
        <v>1036.3815874800002</v>
      </c>
      <c r="L101" s="31">
        <f t="shared" si="106"/>
        <v>544.70491522400016</v>
      </c>
      <c r="M101" s="31">
        <f t="shared" si="106"/>
        <v>1036.3815874800002</v>
      </c>
      <c r="N101" s="31">
        <f t="shared" si="106"/>
        <v>544.70491522400016</v>
      </c>
      <c r="O101" s="31">
        <f t="shared" si="106"/>
        <v>1036.3815874800002</v>
      </c>
      <c r="P101" s="31">
        <f t="shared" si="106"/>
        <v>1036.3815874800002</v>
      </c>
      <c r="Q101" s="31">
        <f t="shared" ref="Q101" si="108">SUM(Q95:Q100)</f>
        <v>1036.3815874800002</v>
      </c>
      <c r="R101" s="31">
        <f t="shared" si="106"/>
        <v>1104.3284153520001</v>
      </c>
      <c r="S101" s="31">
        <f t="shared" si="106"/>
        <v>1290.4841081519999</v>
      </c>
      <c r="T101" s="31">
        <f t="shared" si="106"/>
        <v>1290.4841081519999</v>
      </c>
      <c r="U101" s="31">
        <f t="shared" si="106"/>
        <v>671.75617555999997</v>
      </c>
      <c r="V101" s="31">
        <f t="shared" si="106"/>
        <v>1290.4841081519999</v>
      </c>
      <c r="W101" s="31">
        <f t="shared" ref="W101" si="109">SUM(W95:W100)</f>
        <v>671.75617555999997</v>
      </c>
      <c r="X101" s="31">
        <f t="shared" si="106"/>
        <v>1290.4841081519999</v>
      </c>
      <c r="Y101" s="31">
        <f t="shared" si="106"/>
        <v>1290.4841081519999</v>
      </c>
      <c r="Z101" s="31">
        <f t="shared" si="106"/>
        <v>1104.3284153520001</v>
      </c>
      <c r="AA101" s="31">
        <f t="shared" si="106"/>
        <v>1104.3284153520001</v>
      </c>
      <c r="AB101" s="31">
        <f t="shared" si="106"/>
        <v>1104.3284153520001</v>
      </c>
      <c r="AC101" s="31">
        <f t="shared" si="106"/>
        <v>1104.3284153520001</v>
      </c>
      <c r="AD101" s="31">
        <f t="shared" si="106"/>
        <v>1104.3284153520001</v>
      </c>
      <c r="AE101" s="31">
        <f t="shared" si="106"/>
        <v>1104.3284153520001</v>
      </c>
      <c r="AF101" s="31">
        <f t="shared" si="106"/>
        <v>1036.3815874800002</v>
      </c>
      <c r="AG101" s="31">
        <f t="shared" si="106"/>
        <v>544.70491522400016</v>
      </c>
      <c r="AH101" s="31">
        <f t="shared" ref="AH101" si="110">SUM(AH95:AH100)</f>
        <v>544.70491522400016</v>
      </c>
    </row>
    <row r="102" spans="1:34" x14ac:dyDescent="0.2">
      <c r="A102" s="69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</row>
    <row r="103" spans="1:34" x14ac:dyDescent="0.2">
      <c r="A103" s="66" t="s">
        <v>99</v>
      </c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</row>
    <row r="104" spans="1:34" x14ac:dyDescent="0.2">
      <c r="A104" s="208" t="s">
        <v>109</v>
      </c>
      <c r="B104" s="209"/>
      <c r="C104" s="209"/>
      <c r="D104" s="209"/>
      <c r="E104" s="209"/>
      <c r="F104" s="209"/>
      <c r="G104" s="210"/>
      <c r="H104" s="54" t="s">
        <v>3</v>
      </c>
      <c r="I104" s="54" t="s">
        <v>1</v>
      </c>
      <c r="J104" s="92" t="s">
        <v>1</v>
      </c>
      <c r="K104" s="138" t="s">
        <v>1</v>
      </c>
      <c r="L104" s="92" t="s">
        <v>1</v>
      </c>
      <c r="M104" s="92" t="s">
        <v>1</v>
      </c>
      <c r="N104" s="92" t="s">
        <v>1</v>
      </c>
      <c r="O104" s="92" t="s">
        <v>1</v>
      </c>
      <c r="P104" s="92" t="s">
        <v>1</v>
      </c>
      <c r="Q104" s="138" t="s">
        <v>1</v>
      </c>
      <c r="R104" s="92" t="s">
        <v>1</v>
      </c>
      <c r="S104" s="92" t="s">
        <v>1</v>
      </c>
      <c r="T104" s="92" t="s">
        <v>1</v>
      </c>
      <c r="U104" s="92" t="s">
        <v>1</v>
      </c>
      <c r="V104" s="92" t="s">
        <v>1</v>
      </c>
      <c r="W104" s="128" t="s">
        <v>1</v>
      </c>
      <c r="X104" s="92" t="s">
        <v>1</v>
      </c>
      <c r="Y104" s="92" t="s">
        <v>1</v>
      </c>
      <c r="Z104" s="92" t="s">
        <v>1</v>
      </c>
      <c r="AA104" s="92" t="s">
        <v>1</v>
      </c>
      <c r="AB104" s="92" t="s">
        <v>1</v>
      </c>
      <c r="AC104" s="92" t="s">
        <v>1</v>
      </c>
      <c r="AD104" s="92" t="s">
        <v>1</v>
      </c>
      <c r="AE104" s="92" t="s">
        <v>1</v>
      </c>
      <c r="AF104" s="92" t="s">
        <v>1</v>
      </c>
      <c r="AG104" s="92" t="s">
        <v>1</v>
      </c>
      <c r="AH104" s="138" t="s">
        <v>1</v>
      </c>
    </row>
    <row r="105" spans="1:34" x14ac:dyDescent="0.2">
      <c r="A105" s="54" t="s">
        <v>9</v>
      </c>
      <c r="B105" s="178" t="s">
        <v>23</v>
      </c>
      <c r="C105" s="178"/>
      <c r="D105" s="178"/>
      <c r="E105" s="178"/>
      <c r="F105" s="178"/>
      <c r="G105" s="178"/>
      <c r="H105" s="22">
        <v>0.1</v>
      </c>
      <c r="I105" s="29">
        <f t="shared" ref="I105:AG105" si="111">I132*$H105</f>
        <v>336.46915874800004</v>
      </c>
      <c r="J105" s="29">
        <f t="shared" si="111"/>
        <v>338.87715874800006</v>
      </c>
      <c r="K105" s="29">
        <f t="shared" ref="K105" si="112">K132*$H105</f>
        <v>354.77215874800004</v>
      </c>
      <c r="L105" s="29">
        <f t="shared" si="111"/>
        <v>211.11249152240003</v>
      </c>
      <c r="M105" s="29">
        <f t="shared" si="111"/>
        <v>341.19015874800004</v>
      </c>
      <c r="N105" s="29">
        <f t="shared" si="111"/>
        <v>204.23649152240003</v>
      </c>
      <c r="O105" s="29">
        <f t="shared" si="111"/>
        <v>328.38915874800006</v>
      </c>
      <c r="P105" s="29">
        <f t="shared" si="111"/>
        <v>340.61915874800002</v>
      </c>
      <c r="Q105" s="29">
        <f t="shared" ref="Q105" si="113">Q132*$H105</f>
        <v>357.38415874800006</v>
      </c>
      <c r="R105" s="29">
        <f t="shared" si="111"/>
        <v>348.40084153520002</v>
      </c>
      <c r="S105" s="29">
        <f t="shared" si="111"/>
        <v>427.89241081519998</v>
      </c>
      <c r="T105" s="29">
        <f t="shared" si="111"/>
        <v>415.97441081519992</v>
      </c>
      <c r="U105" s="29">
        <f t="shared" si="111"/>
        <v>249.38261755600001</v>
      </c>
      <c r="V105" s="29">
        <f t="shared" si="111"/>
        <v>409.46941081520004</v>
      </c>
      <c r="W105" s="29">
        <f t="shared" ref="W105" si="114">W132*$H105</f>
        <v>218.91661755600001</v>
      </c>
      <c r="X105" s="29">
        <f t="shared" si="111"/>
        <v>412.71741081519997</v>
      </c>
      <c r="Y105" s="29">
        <f t="shared" si="111"/>
        <v>416.05841081519998</v>
      </c>
      <c r="Z105" s="29">
        <f t="shared" si="111"/>
        <v>359.82184153520006</v>
      </c>
      <c r="AA105" s="29">
        <f t="shared" si="111"/>
        <v>372.49084153519999</v>
      </c>
      <c r="AB105" s="29">
        <f t="shared" si="111"/>
        <v>357.90984153520003</v>
      </c>
      <c r="AC105" s="29">
        <f t="shared" si="111"/>
        <v>349.53784153520002</v>
      </c>
      <c r="AD105" s="29">
        <f t="shared" si="111"/>
        <v>357.90984153520003</v>
      </c>
      <c r="AE105" s="29">
        <f t="shared" si="111"/>
        <v>363.58484153520004</v>
      </c>
      <c r="AF105" s="29">
        <f t="shared" si="111"/>
        <v>357.77415874800005</v>
      </c>
      <c r="AG105" s="29">
        <f t="shared" si="111"/>
        <v>256.17349152240007</v>
      </c>
      <c r="AH105" s="29">
        <f t="shared" ref="AH105" si="115">AH132*$H105</f>
        <v>226.41749152240001</v>
      </c>
    </row>
    <row r="106" spans="1:34" x14ac:dyDescent="0.2">
      <c r="A106" s="54" t="s">
        <v>10</v>
      </c>
      <c r="B106" s="178" t="s">
        <v>5</v>
      </c>
      <c r="C106" s="178"/>
      <c r="D106" s="178"/>
      <c r="E106" s="178"/>
      <c r="F106" s="178"/>
      <c r="G106" s="178"/>
      <c r="H106" s="22">
        <v>0.06</v>
      </c>
      <c r="I106" s="29">
        <f t="shared" ref="I106:AG106" si="116">I132*$H106</f>
        <v>201.88149524880001</v>
      </c>
      <c r="J106" s="29">
        <f t="shared" si="116"/>
        <v>203.32629524879999</v>
      </c>
      <c r="K106" s="29">
        <f t="shared" ref="K106" si="117">K132*$H106</f>
        <v>212.86329524880003</v>
      </c>
      <c r="L106" s="29">
        <f t="shared" si="116"/>
        <v>126.66749491344001</v>
      </c>
      <c r="M106" s="29">
        <f t="shared" si="116"/>
        <v>204.71409524879999</v>
      </c>
      <c r="N106" s="29">
        <f t="shared" si="116"/>
        <v>122.54189491344</v>
      </c>
      <c r="O106" s="29">
        <f t="shared" si="116"/>
        <v>197.03349524880002</v>
      </c>
      <c r="P106" s="29">
        <f t="shared" si="116"/>
        <v>204.37149524880002</v>
      </c>
      <c r="Q106" s="29">
        <f t="shared" ref="Q106" si="118">Q132*$H106</f>
        <v>214.43049524880001</v>
      </c>
      <c r="R106" s="29">
        <f t="shared" si="116"/>
        <v>209.04050492112</v>
      </c>
      <c r="S106" s="29">
        <f t="shared" si="116"/>
        <v>256.73544648911997</v>
      </c>
      <c r="T106" s="29">
        <f t="shared" si="116"/>
        <v>249.58464648911993</v>
      </c>
      <c r="U106" s="29">
        <f t="shared" si="116"/>
        <v>149.6295705336</v>
      </c>
      <c r="V106" s="29">
        <f t="shared" si="116"/>
        <v>245.68164648912</v>
      </c>
      <c r="W106" s="29">
        <f t="shared" ref="W106" si="119">W132*$H106</f>
        <v>131.34997053359999</v>
      </c>
      <c r="X106" s="29">
        <f t="shared" si="116"/>
        <v>247.63044648911995</v>
      </c>
      <c r="Y106" s="29">
        <f t="shared" si="116"/>
        <v>249.63504648911996</v>
      </c>
      <c r="Z106" s="29">
        <f t="shared" si="116"/>
        <v>215.89310492112</v>
      </c>
      <c r="AA106" s="29">
        <f t="shared" si="116"/>
        <v>223.49450492111998</v>
      </c>
      <c r="AB106" s="29">
        <f t="shared" si="116"/>
        <v>214.74590492112</v>
      </c>
      <c r="AC106" s="29">
        <f t="shared" si="116"/>
        <v>209.72270492112</v>
      </c>
      <c r="AD106" s="29">
        <f t="shared" si="116"/>
        <v>214.74590492112</v>
      </c>
      <c r="AE106" s="29">
        <f t="shared" si="116"/>
        <v>218.15090492112</v>
      </c>
      <c r="AF106" s="29">
        <f t="shared" si="116"/>
        <v>214.66449524880002</v>
      </c>
      <c r="AG106" s="29">
        <f t="shared" si="116"/>
        <v>153.70409491344</v>
      </c>
      <c r="AH106" s="29">
        <f t="shared" ref="AH106" si="120">AH132*$H106</f>
        <v>135.85049491344</v>
      </c>
    </row>
    <row r="107" spans="1:34" x14ac:dyDescent="0.2">
      <c r="A107" s="199" t="s">
        <v>107</v>
      </c>
      <c r="B107" s="200"/>
      <c r="C107" s="200"/>
      <c r="D107" s="200"/>
      <c r="E107" s="200"/>
      <c r="F107" s="200"/>
      <c r="G107" s="201"/>
      <c r="H107" s="23">
        <f t="shared" ref="H107:AG107" si="121">SUM(H105:H106)</f>
        <v>0.16</v>
      </c>
      <c r="I107" s="18">
        <f t="shared" si="121"/>
        <v>538.35065399680002</v>
      </c>
      <c r="J107" s="18">
        <f t="shared" si="121"/>
        <v>542.20345399680002</v>
      </c>
      <c r="K107" s="18">
        <f t="shared" ref="K107" si="122">SUM(K105:K106)</f>
        <v>567.63545399680004</v>
      </c>
      <c r="L107" s="18">
        <f t="shared" si="121"/>
        <v>337.77998643584004</v>
      </c>
      <c r="M107" s="18">
        <f t="shared" si="121"/>
        <v>545.90425399679998</v>
      </c>
      <c r="N107" s="18">
        <f t="shared" si="121"/>
        <v>326.77838643584005</v>
      </c>
      <c r="O107" s="18">
        <f t="shared" si="121"/>
        <v>525.42265399680014</v>
      </c>
      <c r="P107" s="18">
        <f t="shared" si="121"/>
        <v>544.99065399680001</v>
      </c>
      <c r="Q107" s="18">
        <f t="shared" ref="Q107" si="123">SUM(Q105:Q106)</f>
        <v>571.81465399680008</v>
      </c>
      <c r="R107" s="18">
        <f t="shared" si="121"/>
        <v>557.44134645632005</v>
      </c>
      <c r="S107" s="18">
        <f t="shared" si="121"/>
        <v>684.62785730431995</v>
      </c>
      <c r="T107" s="18">
        <f t="shared" si="121"/>
        <v>665.55905730431982</v>
      </c>
      <c r="U107" s="18">
        <f t="shared" si="121"/>
        <v>399.01218808960004</v>
      </c>
      <c r="V107" s="18">
        <f t="shared" si="121"/>
        <v>655.15105730432003</v>
      </c>
      <c r="W107" s="18">
        <f t="shared" ref="W107" si="124">SUM(W105:W106)</f>
        <v>350.26658808959996</v>
      </c>
      <c r="X107" s="18">
        <f t="shared" si="121"/>
        <v>660.34785730431986</v>
      </c>
      <c r="Y107" s="18">
        <f t="shared" si="121"/>
        <v>665.69345730431996</v>
      </c>
      <c r="Z107" s="18">
        <f t="shared" si="121"/>
        <v>575.71494645632004</v>
      </c>
      <c r="AA107" s="18">
        <f t="shared" si="121"/>
        <v>595.98534645632003</v>
      </c>
      <c r="AB107" s="18">
        <f t="shared" si="121"/>
        <v>572.65574645632</v>
      </c>
      <c r="AC107" s="18">
        <f t="shared" si="121"/>
        <v>559.26054645632007</v>
      </c>
      <c r="AD107" s="18">
        <f t="shared" si="121"/>
        <v>572.65574645632</v>
      </c>
      <c r="AE107" s="18">
        <f t="shared" si="121"/>
        <v>581.73574645632004</v>
      </c>
      <c r="AF107" s="18">
        <f t="shared" si="121"/>
        <v>572.4386539968001</v>
      </c>
      <c r="AG107" s="18">
        <f t="shared" si="121"/>
        <v>409.87758643584004</v>
      </c>
      <c r="AH107" s="18">
        <f t="shared" ref="AH107" si="125">SUM(AH105:AH106)</f>
        <v>362.26798643584004</v>
      </c>
    </row>
    <row r="108" spans="1:34" x14ac:dyDescent="0.2">
      <c r="A108" s="54" t="s">
        <v>11</v>
      </c>
      <c r="B108" s="189" t="s">
        <v>28</v>
      </c>
      <c r="C108" s="189"/>
      <c r="D108" s="189"/>
      <c r="E108" s="189"/>
      <c r="F108" s="189"/>
      <c r="G108" s="189"/>
      <c r="H108" s="23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</row>
    <row r="109" spans="1:34" x14ac:dyDescent="0.2">
      <c r="A109" s="54" t="s">
        <v>29</v>
      </c>
      <c r="B109" s="178" t="s">
        <v>102</v>
      </c>
      <c r="C109" s="178"/>
      <c r="D109" s="178"/>
      <c r="E109" s="178"/>
      <c r="F109" s="178"/>
      <c r="G109" s="178"/>
      <c r="H109" s="193">
        <v>7.6499999999999999E-2</v>
      </c>
      <c r="I109" s="179">
        <f t="shared" ref="I109:AG109" si="126">I122*$H109</f>
        <v>323.31625338386573</v>
      </c>
      <c r="J109" s="179">
        <f t="shared" si="126"/>
        <v>325.6298917162967</v>
      </c>
      <c r="K109" s="179">
        <f t="shared" ref="K109" si="127">K122*$H109</f>
        <v>340.90338386572819</v>
      </c>
      <c r="L109" s="179">
        <f t="shared" si="126"/>
        <v>202.85961017866811</v>
      </c>
      <c r="M109" s="179">
        <f t="shared" si="126"/>
        <v>327.85240931239849</v>
      </c>
      <c r="N109" s="179">
        <f t="shared" si="126"/>
        <v>196.2525284244721</v>
      </c>
      <c r="O109" s="179">
        <f t="shared" si="126"/>
        <v>315.55193827828913</v>
      </c>
      <c r="P109" s="179">
        <f t="shared" si="126"/>
        <v>327.30402815376283</v>
      </c>
      <c r="Q109" s="179">
        <f t="shared" ref="Q109" si="128">Q122*$H109</f>
        <v>343.41334596643202</v>
      </c>
      <c r="R109" s="179">
        <f t="shared" si="126"/>
        <v>334.78089875473739</v>
      </c>
      <c r="S109" s="179">
        <f t="shared" si="126"/>
        <v>411.1657552788306</v>
      </c>
      <c r="T109" s="179">
        <f t="shared" si="126"/>
        <v>399.71353546291283</v>
      </c>
      <c r="U109" s="179">
        <f t="shared" si="126"/>
        <v>239.63345425013534</v>
      </c>
      <c r="V109" s="179">
        <f t="shared" si="126"/>
        <v>393.46265295073096</v>
      </c>
      <c r="W109" s="179">
        <f t="shared" ref="W109" si="129">W122*$H109</f>
        <v>210.35884677855981</v>
      </c>
      <c r="X109" s="179">
        <f t="shared" si="126"/>
        <v>396.58395235517054</v>
      </c>
      <c r="Y109" s="179">
        <f t="shared" si="126"/>
        <v>399.79388738494862</v>
      </c>
      <c r="Z109" s="179">
        <f t="shared" si="126"/>
        <v>345.75597726042236</v>
      </c>
      <c r="AA109" s="179">
        <f t="shared" si="126"/>
        <v>357.92970763400109</v>
      </c>
      <c r="AB109" s="179">
        <f t="shared" si="126"/>
        <v>343.91865186789391</v>
      </c>
      <c r="AC109" s="179">
        <f t="shared" si="126"/>
        <v>335.87351922035737</v>
      </c>
      <c r="AD109" s="179">
        <f t="shared" si="126"/>
        <v>343.91865186789391</v>
      </c>
      <c r="AE109" s="179">
        <f t="shared" si="126"/>
        <v>349.37181375203028</v>
      </c>
      <c r="AF109" s="179">
        <f t="shared" si="126"/>
        <v>343.78859772604221</v>
      </c>
      <c r="AG109" s="179">
        <f t="shared" si="126"/>
        <v>246.15935571196536</v>
      </c>
      <c r="AH109" s="179">
        <f t="shared" ref="AH109" si="130">AH122*$H109</f>
        <v>217.56649702219818</v>
      </c>
    </row>
    <row r="110" spans="1:34" x14ac:dyDescent="0.2">
      <c r="A110" s="54" t="s">
        <v>30</v>
      </c>
      <c r="B110" s="178" t="s">
        <v>103</v>
      </c>
      <c r="C110" s="178"/>
      <c r="D110" s="178"/>
      <c r="E110" s="178"/>
      <c r="F110" s="178"/>
      <c r="G110" s="178"/>
      <c r="H110" s="194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W110" s="180"/>
      <c r="X110" s="180"/>
      <c r="Y110" s="180"/>
      <c r="Z110" s="180"/>
      <c r="AA110" s="180"/>
      <c r="AB110" s="180"/>
      <c r="AC110" s="180"/>
      <c r="AD110" s="180"/>
      <c r="AE110" s="180"/>
      <c r="AF110" s="180"/>
      <c r="AG110" s="180"/>
      <c r="AH110" s="180"/>
    </row>
    <row r="111" spans="1:34" x14ac:dyDescent="0.2">
      <c r="A111" s="54" t="s">
        <v>31</v>
      </c>
      <c r="B111" s="178" t="s">
        <v>266</v>
      </c>
      <c r="C111" s="178"/>
      <c r="D111" s="178"/>
      <c r="E111" s="178"/>
      <c r="F111" s="178"/>
      <c r="G111" s="178"/>
      <c r="H111" s="194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0"/>
      <c r="X111" s="180"/>
      <c r="Y111" s="180"/>
      <c r="Z111" s="180"/>
      <c r="AA111" s="180"/>
      <c r="AB111" s="180"/>
      <c r="AC111" s="180"/>
      <c r="AD111" s="180"/>
      <c r="AE111" s="180"/>
      <c r="AF111" s="180"/>
      <c r="AG111" s="180"/>
      <c r="AH111" s="180"/>
    </row>
    <row r="112" spans="1:34" x14ac:dyDescent="0.2">
      <c r="A112" s="54" t="s">
        <v>100</v>
      </c>
      <c r="B112" s="178" t="s">
        <v>104</v>
      </c>
      <c r="C112" s="178"/>
      <c r="D112" s="178"/>
      <c r="E112" s="178"/>
      <c r="F112" s="178"/>
      <c r="G112" s="178"/>
      <c r="H112" s="194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W112" s="180"/>
      <c r="X112" s="180"/>
      <c r="Y112" s="180"/>
      <c r="Z112" s="180"/>
      <c r="AA112" s="180"/>
      <c r="AB112" s="180"/>
      <c r="AC112" s="180"/>
      <c r="AD112" s="180"/>
      <c r="AE112" s="180"/>
      <c r="AF112" s="180"/>
      <c r="AG112" s="180"/>
      <c r="AH112" s="180"/>
    </row>
    <row r="113" spans="1:34" x14ac:dyDescent="0.2">
      <c r="A113" s="54" t="s">
        <v>101</v>
      </c>
      <c r="B113" s="178" t="s">
        <v>266</v>
      </c>
      <c r="C113" s="178"/>
      <c r="D113" s="178"/>
      <c r="E113" s="178"/>
      <c r="F113" s="178"/>
      <c r="G113" s="178"/>
      <c r="H113" s="195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  <c r="S113" s="181"/>
      <c r="T113" s="181"/>
      <c r="U113" s="181"/>
      <c r="V113" s="181"/>
      <c r="W113" s="181"/>
      <c r="X113" s="181"/>
      <c r="Y113" s="181"/>
      <c r="Z113" s="181"/>
      <c r="AA113" s="181"/>
      <c r="AB113" s="181"/>
      <c r="AC113" s="181"/>
      <c r="AD113" s="181"/>
      <c r="AE113" s="181"/>
      <c r="AF113" s="181"/>
      <c r="AG113" s="181"/>
      <c r="AH113" s="181"/>
    </row>
    <row r="114" spans="1:34" x14ac:dyDescent="0.2">
      <c r="A114" s="188" t="s">
        <v>105</v>
      </c>
      <c r="B114" s="188"/>
      <c r="C114" s="188"/>
      <c r="D114" s="188"/>
      <c r="E114" s="188"/>
      <c r="F114" s="188"/>
      <c r="G114" s="188"/>
      <c r="H114" s="24">
        <f t="shared" ref="H114:AG114" si="131">SUM(H109)</f>
        <v>7.6499999999999999E-2</v>
      </c>
      <c r="I114" s="17">
        <f t="shared" si="131"/>
        <v>323.31625338386573</v>
      </c>
      <c r="J114" s="17">
        <f t="shared" si="131"/>
        <v>325.6298917162967</v>
      </c>
      <c r="K114" s="17">
        <f t="shared" ref="K114" si="132">SUM(K109)</f>
        <v>340.90338386572819</v>
      </c>
      <c r="L114" s="17">
        <f t="shared" si="131"/>
        <v>202.85961017866811</v>
      </c>
      <c r="M114" s="17">
        <f t="shared" si="131"/>
        <v>327.85240931239849</v>
      </c>
      <c r="N114" s="17">
        <f t="shared" si="131"/>
        <v>196.2525284244721</v>
      </c>
      <c r="O114" s="17">
        <f t="shared" si="131"/>
        <v>315.55193827828913</v>
      </c>
      <c r="P114" s="17">
        <f t="shared" si="131"/>
        <v>327.30402815376283</v>
      </c>
      <c r="Q114" s="17">
        <f t="shared" ref="Q114" si="133">SUM(Q109)</f>
        <v>343.41334596643202</v>
      </c>
      <c r="R114" s="17">
        <f t="shared" si="131"/>
        <v>334.78089875473739</v>
      </c>
      <c r="S114" s="17">
        <f t="shared" si="131"/>
        <v>411.1657552788306</v>
      </c>
      <c r="T114" s="17">
        <f t="shared" si="131"/>
        <v>399.71353546291283</v>
      </c>
      <c r="U114" s="17">
        <f t="shared" si="131"/>
        <v>239.63345425013534</v>
      </c>
      <c r="V114" s="17">
        <f t="shared" si="131"/>
        <v>393.46265295073096</v>
      </c>
      <c r="W114" s="17">
        <f t="shared" ref="W114" si="134">SUM(W109)</f>
        <v>210.35884677855981</v>
      </c>
      <c r="X114" s="17">
        <f t="shared" si="131"/>
        <v>396.58395235517054</v>
      </c>
      <c r="Y114" s="17">
        <f t="shared" si="131"/>
        <v>399.79388738494862</v>
      </c>
      <c r="Z114" s="17">
        <f t="shared" si="131"/>
        <v>345.75597726042236</v>
      </c>
      <c r="AA114" s="17">
        <f t="shared" si="131"/>
        <v>357.92970763400109</v>
      </c>
      <c r="AB114" s="17">
        <f t="shared" si="131"/>
        <v>343.91865186789391</v>
      </c>
      <c r="AC114" s="17">
        <f t="shared" si="131"/>
        <v>335.87351922035737</v>
      </c>
      <c r="AD114" s="17">
        <f t="shared" si="131"/>
        <v>343.91865186789391</v>
      </c>
      <c r="AE114" s="17">
        <f t="shared" si="131"/>
        <v>349.37181375203028</v>
      </c>
      <c r="AF114" s="17">
        <f t="shared" si="131"/>
        <v>343.78859772604221</v>
      </c>
      <c r="AG114" s="17">
        <f t="shared" si="131"/>
        <v>246.15935571196536</v>
      </c>
      <c r="AH114" s="17">
        <f t="shared" ref="AH114" si="135">SUM(AH109)</f>
        <v>217.56649702219818</v>
      </c>
    </row>
    <row r="115" spans="1:34" x14ac:dyDescent="0.2">
      <c r="A115" s="188" t="s">
        <v>106</v>
      </c>
      <c r="B115" s="188"/>
      <c r="C115" s="188"/>
      <c r="D115" s="188"/>
      <c r="E115" s="188"/>
      <c r="F115" s="188"/>
      <c r="G115" s="188"/>
      <c r="H115" s="23">
        <f t="shared" ref="H115:AG115" si="136">H107+H114</f>
        <v>0.23649999999999999</v>
      </c>
      <c r="I115" s="17">
        <f t="shared" si="136"/>
        <v>861.66690738066575</v>
      </c>
      <c r="J115" s="17">
        <f t="shared" si="136"/>
        <v>867.83334571309672</v>
      </c>
      <c r="K115" s="17">
        <f t="shared" ref="K115" si="137">K107+K114</f>
        <v>908.53883786252823</v>
      </c>
      <c r="L115" s="17">
        <f t="shared" si="136"/>
        <v>540.63959661450815</v>
      </c>
      <c r="M115" s="17">
        <f t="shared" si="136"/>
        <v>873.75666330919853</v>
      </c>
      <c r="N115" s="17">
        <f t="shared" si="136"/>
        <v>523.03091486031212</v>
      </c>
      <c r="O115" s="17">
        <f t="shared" si="136"/>
        <v>840.97459227508921</v>
      </c>
      <c r="P115" s="17">
        <f t="shared" si="136"/>
        <v>872.29468215056283</v>
      </c>
      <c r="Q115" s="17">
        <f t="shared" ref="Q115" si="138">Q107+Q114</f>
        <v>915.22799996323215</v>
      </c>
      <c r="R115" s="17">
        <f t="shared" si="136"/>
        <v>892.2222452110575</v>
      </c>
      <c r="S115" s="17">
        <f t="shared" si="136"/>
        <v>1095.7936125831507</v>
      </c>
      <c r="T115" s="17">
        <f t="shared" si="136"/>
        <v>1065.2725927672327</v>
      </c>
      <c r="U115" s="17">
        <f t="shared" si="136"/>
        <v>638.64564233973533</v>
      </c>
      <c r="V115" s="17">
        <f t="shared" si="136"/>
        <v>1048.613710255051</v>
      </c>
      <c r="W115" s="17">
        <f t="shared" ref="W115" si="139">W107+W114</f>
        <v>560.6254348681598</v>
      </c>
      <c r="X115" s="17">
        <f t="shared" si="136"/>
        <v>1056.9318096594905</v>
      </c>
      <c r="Y115" s="17">
        <f t="shared" si="136"/>
        <v>1065.4873446892686</v>
      </c>
      <c r="Z115" s="17">
        <f t="shared" si="136"/>
        <v>921.47092371674239</v>
      </c>
      <c r="AA115" s="17">
        <f t="shared" si="136"/>
        <v>953.91505409032106</v>
      </c>
      <c r="AB115" s="17">
        <f t="shared" si="136"/>
        <v>916.57439832421392</v>
      </c>
      <c r="AC115" s="17">
        <f t="shared" si="136"/>
        <v>895.13406567667744</v>
      </c>
      <c r="AD115" s="17">
        <f t="shared" si="136"/>
        <v>916.57439832421392</v>
      </c>
      <c r="AE115" s="17">
        <f t="shared" si="136"/>
        <v>931.10756020835038</v>
      </c>
      <c r="AF115" s="17">
        <f t="shared" si="136"/>
        <v>916.22725172284231</v>
      </c>
      <c r="AG115" s="17">
        <f t="shared" si="136"/>
        <v>656.03694214780535</v>
      </c>
      <c r="AH115" s="17">
        <f t="shared" ref="AH115" si="140">AH107+AH114</f>
        <v>579.83448345803822</v>
      </c>
    </row>
    <row r="116" spans="1:34" x14ac:dyDescent="0.2">
      <c r="A116" s="5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</row>
    <row r="117" spans="1:34" x14ac:dyDescent="0.2">
      <c r="A117" s="6" t="s">
        <v>32</v>
      </c>
      <c r="B117" s="196" t="s">
        <v>33</v>
      </c>
      <c r="C117" s="196"/>
      <c r="D117" s="196"/>
      <c r="E117" s="196"/>
      <c r="F117" s="196"/>
      <c r="G117" s="196"/>
      <c r="H117" s="7">
        <f>TRUNC(H109+H112+H113,4)</f>
        <v>7.6499999999999999E-2</v>
      </c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</row>
    <row r="118" spans="1:34" x14ac:dyDescent="0.2">
      <c r="A118" s="9"/>
      <c r="B118" s="197">
        <v>100</v>
      </c>
      <c r="C118" s="197"/>
      <c r="D118" s="197"/>
      <c r="E118" s="197"/>
      <c r="F118" s="197"/>
      <c r="G118" s="197"/>
      <c r="H118" s="10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</row>
    <row r="119" spans="1:34" x14ac:dyDescent="0.2">
      <c r="A119" s="12"/>
      <c r="B119" s="56"/>
      <c r="C119" s="56"/>
      <c r="D119" s="56"/>
      <c r="E119" s="56"/>
      <c r="F119" s="56"/>
      <c r="G119" s="56"/>
      <c r="H119" s="10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</row>
    <row r="120" spans="1:34" x14ac:dyDescent="0.2">
      <c r="A120" s="9" t="s">
        <v>34</v>
      </c>
      <c r="B120" s="197" t="s">
        <v>110</v>
      </c>
      <c r="C120" s="197"/>
      <c r="D120" s="197"/>
      <c r="E120" s="197"/>
      <c r="F120" s="197"/>
      <c r="G120" s="197"/>
      <c r="H120" s="10"/>
      <c r="I120" s="33">
        <f t="shared" ref="I120:AG120" si="141">TRUNC(I132+I105+I106,2)</f>
        <v>3903.04</v>
      </c>
      <c r="J120" s="33">
        <f t="shared" si="141"/>
        <v>3930.97</v>
      </c>
      <c r="K120" s="33">
        <f t="shared" ref="K120" si="142">TRUNC(K132+K105+K106,2)</f>
        <v>4115.3500000000004</v>
      </c>
      <c r="L120" s="33">
        <f t="shared" si="141"/>
        <v>2448.9</v>
      </c>
      <c r="M120" s="33">
        <f t="shared" si="141"/>
        <v>3957.8</v>
      </c>
      <c r="N120" s="33">
        <f t="shared" si="141"/>
        <v>2369.14</v>
      </c>
      <c r="O120" s="33">
        <f t="shared" si="141"/>
        <v>3809.31</v>
      </c>
      <c r="P120" s="33">
        <f t="shared" si="141"/>
        <v>3951.18</v>
      </c>
      <c r="Q120" s="33">
        <f t="shared" ref="Q120" si="143">TRUNC(Q132+Q105+Q106,2)</f>
        <v>4145.6499999999996</v>
      </c>
      <c r="R120" s="33">
        <f t="shared" si="141"/>
        <v>4041.44</v>
      </c>
      <c r="S120" s="33">
        <f t="shared" si="141"/>
        <v>4963.55</v>
      </c>
      <c r="T120" s="33">
        <f t="shared" si="141"/>
        <v>4825.3</v>
      </c>
      <c r="U120" s="33">
        <f t="shared" si="141"/>
        <v>2892.83</v>
      </c>
      <c r="V120" s="33">
        <f t="shared" si="141"/>
        <v>4749.84</v>
      </c>
      <c r="W120" s="33">
        <f t="shared" ref="W120" si="144">TRUNC(W132+W105+W106,2)</f>
        <v>2539.4299999999998</v>
      </c>
      <c r="X120" s="33">
        <f t="shared" si="141"/>
        <v>4787.5200000000004</v>
      </c>
      <c r="Y120" s="33">
        <f t="shared" si="141"/>
        <v>4826.2700000000004</v>
      </c>
      <c r="Z120" s="33">
        <f t="shared" si="141"/>
        <v>4173.93</v>
      </c>
      <c r="AA120" s="33">
        <f t="shared" si="141"/>
        <v>4320.8900000000003</v>
      </c>
      <c r="AB120" s="33">
        <f t="shared" si="141"/>
        <v>4151.75</v>
      </c>
      <c r="AC120" s="33">
        <f t="shared" si="141"/>
        <v>4054.63</v>
      </c>
      <c r="AD120" s="33">
        <f t="shared" si="141"/>
        <v>4151.75</v>
      </c>
      <c r="AE120" s="33">
        <f t="shared" si="141"/>
        <v>4217.58</v>
      </c>
      <c r="AF120" s="33">
        <f t="shared" si="141"/>
        <v>4150.18</v>
      </c>
      <c r="AG120" s="33">
        <f t="shared" si="141"/>
        <v>2971.61</v>
      </c>
      <c r="AH120" s="33">
        <f t="shared" ref="AH120" si="145">TRUNC(AH132+AH105+AH106,2)</f>
        <v>2626.44</v>
      </c>
    </row>
    <row r="121" spans="1:34" x14ac:dyDescent="0.2">
      <c r="A121" s="9"/>
      <c r="B121" s="56"/>
      <c r="C121" s="56"/>
      <c r="D121" s="56"/>
      <c r="E121" s="56"/>
      <c r="F121" s="56"/>
      <c r="G121" s="56"/>
      <c r="H121" s="10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</row>
    <row r="122" spans="1:34" x14ac:dyDescent="0.2">
      <c r="A122" s="9" t="s">
        <v>35</v>
      </c>
      <c r="B122" s="197" t="s">
        <v>36</v>
      </c>
      <c r="C122" s="197"/>
      <c r="D122" s="197"/>
      <c r="E122" s="197"/>
      <c r="F122" s="197"/>
      <c r="G122" s="197"/>
      <c r="H122" s="10"/>
      <c r="I122" s="33">
        <f t="shared" ref="I122:AG122" si="146">I120/(1-$H117)</f>
        <v>4226.3562533838658</v>
      </c>
      <c r="J122" s="33">
        <f t="shared" si="146"/>
        <v>4256.599891716297</v>
      </c>
      <c r="K122" s="33">
        <f t="shared" ref="K122" si="147">K120/(1-$H117)</f>
        <v>4456.2533838657282</v>
      </c>
      <c r="L122" s="33">
        <f t="shared" si="146"/>
        <v>2651.759610178668</v>
      </c>
      <c r="M122" s="33">
        <f t="shared" si="146"/>
        <v>4285.652409312399</v>
      </c>
      <c r="N122" s="33">
        <f t="shared" si="146"/>
        <v>2565.3925284244719</v>
      </c>
      <c r="O122" s="33">
        <f t="shared" si="146"/>
        <v>4124.861938278289</v>
      </c>
      <c r="P122" s="33">
        <f t="shared" si="146"/>
        <v>4278.4840281537627</v>
      </c>
      <c r="Q122" s="33">
        <f t="shared" ref="Q122" si="148">Q120/(1-$H117)</f>
        <v>4489.0633459664314</v>
      </c>
      <c r="R122" s="33">
        <f t="shared" si="146"/>
        <v>4376.2208987547374</v>
      </c>
      <c r="S122" s="33">
        <f t="shared" si="146"/>
        <v>5374.7157552788312</v>
      </c>
      <c r="T122" s="33">
        <f t="shared" si="146"/>
        <v>5225.0135354629128</v>
      </c>
      <c r="U122" s="33">
        <f t="shared" si="146"/>
        <v>3132.4634542501353</v>
      </c>
      <c r="V122" s="33">
        <f t="shared" si="146"/>
        <v>5143.3026529507315</v>
      </c>
      <c r="W122" s="33">
        <f t="shared" ref="W122" si="149">W120/(1-$H117)</f>
        <v>2749.7888467785597</v>
      </c>
      <c r="X122" s="33">
        <f t="shared" si="146"/>
        <v>5184.1039523551708</v>
      </c>
      <c r="Y122" s="33">
        <f t="shared" si="146"/>
        <v>5226.0638873849493</v>
      </c>
      <c r="Z122" s="33">
        <f t="shared" si="146"/>
        <v>4519.685977260423</v>
      </c>
      <c r="AA122" s="33">
        <f t="shared" si="146"/>
        <v>4678.8197076340011</v>
      </c>
      <c r="AB122" s="33">
        <f t="shared" si="146"/>
        <v>4495.6686518678944</v>
      </c>
      <c r="AC122" s="33">
        <f t="shared" si="146"/>
        <v>4390.5035192203577</v>
      </c>
      <c r="AD122" s="33">
        <f t="shared" si="146"/>
        <v>4495.6686518678944</v>
      </c>
      <c r="AE122" s="33">
        <f t="shared" si="146"/>
        <v>4566.9518137520299</v>
      </c>
      <c r="AF122" s="33">
        <f t="shared" si="146"/>
        <v>4493.9685977260424</v>
      </c>
      <c r="AG122" s="33">
        <f t="shared" si="146"/>
        <v>3217.7693557119655</v>
      </c>
      <c r="AH122" s="33">
        <f t="shared" ref="AH122" si="150">AH120/(1-$H117)</f>
        <v>2844.0064970221983</v>
      </c>
    </row>
    <row r="123" spans="1:34" x14ac:dyDescent="0.2">
      <c r="A123" s="9"/>
      <c r="B123" s="56"/>
      <c r="C123" s="56"/>
      <c r="D123" s="56"/>
      <c r="E123" s="56"/>
      <c r="F123" s="56"/>
      <c r="G123" s="56"/>
      <c r="H123" s="10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</row>
    <row r="124" spans="1:34" x14ac:dyDescent="0.2">
      <c r="A124" s="13"/>
      <c r="B124" s="198" t="s">
        <v>37</v>
      </c>
      <c r="C124" s="198"/>
      <c r="D124" s="198"/>
      <c r="E124" s="198"/>
      <c r="F124" s="198"/>
      <c r="G124" s="198"/>
      <c r="H124" s="14"/>
      <c r="I124" s="34">
        <f t="shared" ref="I124:AG124" si="151">TRUNC(I122-I120,2)</f>
        <v>323.31</v>
      </c>
      <c r="J124" s="34">
        <f t="shared" si="151"/>
        <v>325.62</v>
      </c>
      <c r="K124" s="34">
        <f t="shared" ref="K124" si="152">TRUNC(K122-K120,2)</f>
        <v>340.9</v>
      </c>
      <c r="L124" s="34">
        <f t="shared" si="151"/>
        <v>202.85</v>
      </c>
      <c r="M124" s="34">
        <f t="shared" si="151"/>
        <v>327.85</v>
      </c>
      <c r="N124" s="34">
        <f t="shared" si="151"/>
        <v>196.25</v>
      </c>
      <c r="O124" s="34">
        <f t="shared" si="151"/>
        <v>315.55</v>
      </c>
      <c r="P124" s="34">
        <f t="shared" si="151"/>
        <v>327.3</v>
      </c>
      <c r="Q124" s="34">
        <f t="shared" ref="Q124" si="153">TRUNC(Q122-Q120,2)</f>
        <v>343.41</v>
      </c>
      <c r="R124" s="34">
        <f t="shared" si="151"/>
        <v>334.78</v>
      </c>
      <c r="S124" s="34">
        <f t="shared" si="151"/>
        <v>411.16</v>
      </c>
      <c r="T124" s="34">
        <f t="shared" si="151"/>
        <v>399.71</v>
      </c>
      <c r="U124" s="34">
        <f t="shared" si="151"/>
        <v>239.63</v>
      </c>
      <c r="V124" s="34">
        <f t="shared" si="151"/>
        <v>393.46</v>
      </c>
      <c r="W124" s="34">
        <f t="shared" ref="W124" si="154">TRUNC(W122-W120,2)</f>
        <v>210.35</v>
      </c>
      <c r="X124" s="34">
        <f t="shared" si="151"/>
        <v>396.58</v>
      </c>
      <c r="Y124" s="34">
        <f t="shared" si="151"/>
        <v>399.79</v>
      </c>
      <c r="Z124" s="34">
        <f t="shared" si="151"/>
        <v>345.75</v>
      </c>
      <c r="AA124" s="34">
        <f t="shared" si="151"/>
        <v>357.92</v>
      </c>
      <c r="AB124" s="34">
        <f t="shared" si="151"/>
        <v>343.91</v>
      </c>
      <c r="AC124" s="34">
        <f t="shared" si="151"/>
        <v>335.87</v>
      </c>
      <c r="AD124" s="34">
        <f t="shared" si="151"/>
        <v>343.91</v>
      </c>
      <c r="AE124" s="34">
        <f t="shared" si="151"/>
        <v>349.37</v>
      </c>
      <c r="AF124" s="34">
        <f t="shared" si="151"/>
        <v>343.78</v>
      </c>
      <c r="AG124" s="34">
        <f t="shared" si="151"/>
        <v>246.15</v>
      </c>
      <c r="AH124" s="34">
        <f t="shared" ref="AH124" si="155">TRUNC(AH122-AH120,2)</f>
        <v>217.56</v>
      </c>
    </row>
    <row r="125" spans="1:34" x14ac:dyDescent="0.2">
      <c r="A125" s="59"/>
      <c r="B125" s="59"/>
      <c r="C125" s="59"/>
      <c r="D125" s="59"/>
      <c r="E125" s="59"/>
      <c r="F125" s="59"/>
      <c r="G125" s="59"/>
      <c r="H125" s="59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</row>
    <row r="126" spans="1:34" x14ac:dyDescent="0.2">
      <c r="A126" s="80" t="s">
        <v>108</v>
      </c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</row>
    <row r="127" spans="1:34" x14ac:dyDescent="0.2">
      <c r="A127" s="199" t="s">
        <v>24</v>
      </c>
      <c r="B127" s="200"/>
      <c r="C127" s="200"/>
      <c r="D127" s="200"/>
      <c r="E127" s="200"/>
      <c r="F127" s="200"/>
      <c r="G127" s="201"/>
      <c r="H127" s="26" t="s">
        <v>3</v>
      </c>
      <c r="I127" s="54" t="s">
        <v>1</v>
      </c>
      <c r="J127" s="92" t="s">
        <v>1</v>
      </c>
      <c r="K127" s="138" t="s">
        <v>1</v>
      </c>
      <c r="L127" s="92" t="s">
        <v>1</v>
      </c>
      <c r="M127" s="92" t="s">
        <v>1</v>
      </c>
      <c r="N127" s="92" t="s">
        <v>1</v>
      </c>
      <c r="O127" s="92" t="s">
        <v>1</v>
      </c>
      <c r="P127" s="92" t="s">
        <v>1</v>
      </c>
      <c r="Q127" s="138" t="s">
        <v>1</v>
      </c>
      <c r="R127" s="92" t="s">
        <v>1</v>
      </c>
      <c r="S127" s="92" t="s">
        <v>1</v>
      </c>
      <c r="T127" s="92" t="s">
        <v>1</v>
      </c>
      <c r="U127" s="92" t="s">
        <v>1</v>
      </c>
      <c r="V127" s="92" t="s">
        <v>1</v>
      </c>
      <c r="W127" s="128" t="s">
        <v>1</v>
      </c>
      <c r="X127" s="92" t="s">
        <v>1</v>
      </c>
      <c r="Y127" s="92" t="s">
        <v>1</v>
      </c>
      <c r="Z127" s="92" t="s">
        <v>1</v>
      </c>
      <c r="AA127" s="92" t="s">
        <v>1</v>
      </c>
      <c r="AB127" s="92" t="s">
        <v>1</v>
      </c>
      <c r="AC127" s="92" t="s">
        <v>1</v>
      </c>
      <c r="AD127" s="92" t="s">
        <v>1</v>
      </c>
      <c r="AE127" s="92" t="s">
        <v>1</v>
      </c>
      <c r="AF127" s="92" t="s">
        <v>1</v>
      </c>
      <c r="AG127" s="92" t="s">
        <v>1</v>
      </c>
      <c r="AH127" s="138" t="s">
        <v>1</v>
      </c>
    </row>
    <row r="128" spans="1:34" x14ac:dyDescent="0.2">
      <c r="A128" s="25" t="s">
        <v>9</v>
      </c>
      <c r="B128" s="202" t="str">
        <f>A19</f>
        <v>1 - COMPOSIÇÃO DA REMUNERAÇÃO</v>
      </c>
      <c r="C128" s="203"/>
      <c r="D128" s="203"/>
      <c r="E128" s="203"/>
      <c r="F128" s="203"/>
      <c r="G128" s="204"/>
      <c r="H128" s="27">
        <f>I128/I134</f>
        <v>0.32996557313047897</v>
      </c>
      <c r="I128" s="30">
        <f t="shared" ref="I128:AG128" si="156">I28</f>
        <v>1394.55</v>
      </c>
      <c r="J128" s="30">
        <f t="shared" si="156"/>
        <v>1394.55</v>
      </c>
      <c r="K128" s="30">
        <f t="shared" ref="K128" si="157">K28</f>
        <v>1394.55</v>
      </c>
      <c r="L128" s="30">
        <f t="shared" si="156"/>
        <v>697.27</v>
      </c>
      <c r="M128" s="30">
        <f t="shared" si="156"/>
        <v>1394.55</v>
      </c>
      <c r="N128" s="30">
        <f t="shared" si="156"/>
        <v>697.27</v>
      </c>
      <c r="O128" s="30">
        <f t="shared" si="156"/>
        <v>1394.55</v>
      </c>
      <c r="P128" s="30">
        <f t="shared" si="156"/>
        <v>1394.55</v>
      </c>
      <c r="Q128" s="30">
        <f t="shared" ref="Q128" si="158">Q28</f>
        <v>1394.55</v>
      </c>
      <c r="R128" s="30">
        <f t="shared" si="156"/>
        <v>1490.91</v>
      </c>
      <c r="S128" s="30">
        <f t="shared" si="156"/>
        <v>1754.91</v>
      </c>
      <c r="T128" s="30">
        <f t="shared" si="156"/>
        <v>1754.91</v>
      </c>
      <c r="U128" s="30">
        <f t="shared" si="156"/>
        <v>877.45</v>
      </c>
      <c r="V128" s="30">
        <f t="shared" si="156"/>
        <v>1754.91</v>
      </c>
      <c r="W128" s="30">
        <f t="shared" ref="W128" si="159">W28</f>
        <v>877.45</v>
      </c>
      <c r="X128" s="30">
        <f t="shared" si="156"/>
        <v>1754.91</v>
      </c>
      <c r="Y128" s="30">
        <f t="shared" si="156"/>
        <v>1754.91</v>
      </c>
      <c r="Z128" s="30">
        <f t="shared" si="156"/>
        <v>1490.91</v>
      </c>
      <c r="AA128" s="30">
        <f t="shared" si="156"/>
        <v>1490.91</v>
      </c>
      <c r="AB128" s="30">
        <f t="shared" si="156"/>
        <v>1490.91</v>
      </c>
      <c r="AC128" s="30">
        <f t="shared" si="156"/>
        <v>1490.91</v>
      </c>
      <c r="AD128" s="30">
        <f t="shared" si="156"/>
        <v>1490.91</v>
      </c>
      <c r="AE128" s="30">
        <f t="shared" si="156"/>
        <v>1490.91</v>
      </c>
      <c r="AF128" s="30">
        <f t="shared" si="156"/>
        <v>1394.55</v>
      </c>
      <c r="AG128" s="30">
        <f t="shared" si="156"/>
        <v>697.27</v>
      </c>
      <c r="AH128" s="30">
        <f t="shared" ref="AH128" si="160">AH28</f>
        <v>697.27</v>
      </c>
    </row>
    <row r="129" spans="1:35" x14ac:dyDescent="0.2">
      <c r="A129" s="25" t="s">
        <v>10</v>
      </c>
      <c r="B129" s="205" t="str">
        <f>A30</f>
        <v>2 - Benefícios Mensais e Diários</v>
      </c>
      <c r="C129" s="206"/>
      <c r="D129" s="206"/>
      <c r="E129" s="206"/>
      <c r="F129" s="206"/>
      <c r="G129" s="207"/>
      <c r="H129" s="27">
        <f>I129/I134</f>
        <v>0.14278514557478675</v>
      </c>
      <c r="I129" s="30">
        <f t="shared" ref="I129:AG129" si="161">I37</f>
        <v>603.46</v>
      </c>
      <c r="J129" s="30">
        <f t="shared" si="161"/>
        <v>603.46</v>
      </c>
      <c r="K129" s="30">
        <f t="shared" ref="K129" si="162">K37</f>
        <v>603.46</v>
      </c>
      <c r="L129" s="30">
        <f t="shared" si="161"/>
        <v>603.46</v>
      </c>
      <c r="M129" s="30">
        <f t="shared" si="161"/>
        <v>603.46</v>
      </c>
      <c r="N129" s="30">
        <f t="shared" si="161"/>
        <v>603.46</v>
      </c>
      <c r="O129" s="30">
        <f t="shared" si="161"/>
        <v>603.46</v>
      </c>
      <c r="P129" s="30">
        <f t="shared" si="161"/>
        <v>603.46</v>
      </c>
      <c r="Q129" s="30">
        <f t="shared" ref="Q129" si="163">Q37</f>
        <v>603.46</v>
      </c>
      <c r="R129" s="30">
        <f t="shared" si="161"/>
        <v>603.46</v>
      </c>
      <c r="S129" s="30">
        <f t="shared" si="161"/>
        <v>603.46</v>
      </c>
      <c r="T129" s="30">
        <f t="shared" si="161"/>
        <v>603.46</v>
      </c>
      <c r="U129" s="30">
        <f t="shared" si="161"/>
        <v>603.46</v>
      </c>
      <c r="V129" s="30">
        <f t="shared" si="161"/>
        <v>603.46</v>
      </c>
      <c r="W129" s="30">
        <f t="shared" ref="W129" si="164">W37</f>
        <v>603.46</v>
      </c>
      <c r="X129" s="30">
        <f t="shared" si="161"/>
        <v>603.46</v>
      </c>
      <c r="Y129" s="30">
        <f t="shared" si="161"/>
        <v>603.46</v>
      </c>
      <c r="Z129" s="30">
        <f t="shared" si="161"/>
        <v>603.46</v>
      </c>
      <c r="AA129" s="30">
        <f t="shared" si="161"/>
        <v>603.46</v>
      </c>
      <c r="AB129" s="30">
        <f t="shared" si="161"/>
        <v>603.46</v>
      </c>
      <c r="AC129" s="30">
        <f t="shared" si="161"/>
        <v>603.46</v>
      </c>
      <c r="AD129" s="30">
        <f t="shared" si="161"/>
        <v>603.46</v>
      </c>
      <c r="AE129" s="30">
        <f t="shared" si="161"/>
        <v>603.46</v>
      </c>
      <c r="AF129" s="30">
        <f t="shared" si="161"/>
        <v>603.46</v>
      </c>
      <c r="AG129" s="30">
        <f t="shared" si="161"/>
        <v>603.46</v>
      </c>
      <c r="AH129" s="30">
        <f t="shared" ref="AH129" si="165">AH37</f>
        <v>603.46</v>
      </c>
    </row>
    <row r="130" spans="1:35" x14ac:dyDescent="0.2">
      <c r="A130" s="25" t="s">
        <v>11</v>
      </c>
      <c r="B130" s="202" t="str">
        <f>A40</f>
        <v>3 - INSUMOS DIVERSOS</v>
      </c>
      <c r="C130" s="203"/>
      <c r="D130" s="203"/>
      <c r="E130" s="203"/>
      <c r="F130" s="203"/>
      <c r="G130" s="204"/>
      <c r="H130" s="27">
        <f>I130/I134</f>
        <v>7.8152542974434205E-2</v>
      </c>
      <c r="I130" s="30">
        <f t="shared" ref="I130:AG130" si="166">I46</f>
        <v>330.3</v>
      </c>
      <c r="J130" s="30">
        <f t="shared" si="166"/>
        <v>354.38</v>
      </c>
      <c r="K130" s="30">
        <f t="shared" ref="K130" si="167">K46</f>
        <v>513.33000000000004</v>
      </c>
      <c r="L130" s="30">
        <f t="shared" si="166"/>
        <v>265.69</v>
      </c>
      <c r="M130" s="30">
        <f t="shared" si="166"/>
        <v>377.51</v>
      </c>
      <c r="N130" s="30">
        <f t="shared" si="166"/>
        <v>196.93</v>
      </c>
      <c r="O130" s="30">
        <f t="shared" si="166"/>
        <v>249.5</v>
      </c>
      <c r="P130" s="30">
        <f t="shared" si="166"/>
        <v>371.8</v>
      </c>
      <c r="Q130" s="30">
        <f t="shared" ref="Q130" si="168">Q46</f>
        <v>539.45000000000005</v>
      </c>
      <c r="R130" s="30">
        <f t="shared" si="166"/>
        <v>285.31</v>
      </c>
      <c r="S130" s="30">
        <f t="shared" si="166"/>
        <v>630.07000000000005</v>
      </c>
      <c r="T130" s="30">
        <f t="shared" si="166"/>
        <v>510.89</v>
      </c>
      <c r="U130" s="30">
        <f t="shared" si="166"/>
        <v>341.16</v>
      </c>
      <c r="V130" s="30">
        <f t="shared" si="166"/>
        <v>445.84</v>
      </c>
      <c r="W130" s="30">
        <f t="shared" ref="W130" si="169">W46</f>
        <v>36.5</v>
      </c>
      <c r="X130" s="30">
        <f t="shared" si="166"/>
        <v>478.32</v>
      </c>
      <c r="Y130" s="30">
        <f t="shared" si="166"/>
        <v>511.73</v>
      </c>
      <c r="Z130" s="30">
        <f t="shared" si="166"/>
        <v>399.52</v>
      </c>
      <c r="AA130" s="30">
        <f t="shared" si="166"/>
        <v>526.21</v>
      </c>
      <c r="AB130" s="30">
        <f t="shared" si="166"/>
        <v>380.4</v>
      </c>
      <c r="AC130" s="30">
        <f t="shared" si="166"/>
        <v>296.68</v>
      </c>
      <c r="AD130" s="30">
        <f t="shared" si="166"/>
        <v>380.4</v>
      </c>
      <c r="AE130" s="30">
        <f t="shared" si="166"/>
        <v>437.15</v>
      </c>
      <c r="AF130" s="30">
        <f t="shared" si="166"/>
        <v>543.35</v>
      </c>
      <c r="AG130" s="30">
        <f t="shared" si="166"/>
        <v>716.3</v>
      </c>
      <c r="AH130" s="30">
        <f t="shared" ref="AH130" si="170">AH46</f>
        <v>418.74</v>
      </c>
    </row>
    <row r="131" spans="1:35" x14ac:dyDescent="0.2">
      <c r="A131" s="25" t="s">
        <v>12</v>
      </c>
      <c r="B131" s="202" t="str">
        <f>A49</f>
        <v>4 - Encargos Sociais e Trabalhistas</v>
      </c>
      <c r="C131" s="203"/>
      <c r="D131" s="203"/>
      <c r="E131" s="203"/>
      <c r="F131" s="203"/>
      <c r="G131" s="204"/>
      <c r="H131" s="27">
        <f>I131/I134</f>
        <v>0.24521906313485636</v>
      </c>
      <c r="I131" s="30">
        <f t="shared" ref="I131:AG131" si="171">I101</f>
        <v>1036.3815874800002</v>
      </c>
      <c r="J131" s="30">
        <f t="shared" si="171"/>
        <v>1036.3815874800002</v>
      </c>
      <c r="K131" s="30">
        <f t="shared" ref="K131" si="172">K101</f>
        <v>1036.3815874800002</v>
      </c>
      <c r="L131" s="30">
        <f t="shared" si="171"/>
        <v>544.70491522400016</v>
      </c>
      <c r="M131" s="30">
        <f t="shared" si="171"/>
        <v>1036.3815874800002</v>
      </c>
      <c r="N131" s="30">
        <f t="shared" si="171"/>
        <v>544.70491522400016</v>
      </c>
      <c r="O131" s="30">
        <f t="shared" si="171"/>
        <v>1036.3815874800002</v>
      </c>
      <c r="P131" s="30">
        <f t="shared" si="171"/>
        <v>1036.3815874800002</v>
      </c>
      <c r="Q131" s="30">
        <f t="shared" ref="Q131" si="173">Q101</f>
        <v>1036.3815874800002</v>
      </c>
      <c r="R131" s="30">
        <f t="shared" si="171"/>
        <v>1104.3284153520001</v>
      </c>
      <c r="S131" s="30">
        <f t="shared" si="171"/>
        <v>1290.4841081519999</v>
      </c>
      <c r="T131" s="30">
        <f t="shared" si="171"/>
        <v>1290.4841081519999</v>
      </c>
      <c r="U131" s="30">
        <f t="shared" si="171"/>
        <v>671.75617555999997</v>
      </c>
      <c r="V131" s="30">
        <f t="shared" si="171"/>
        <v>1290.4841081519999</v>
      </c>
      <c r="W131" s="30">
        <f t="shared" ref="W131" si="174">W101</f>
        <v>671.75617555999997</v>
      </c>
      <c r="X131" s="30">
        <f t="shared" si="171"/>
        <v>1290.4841081519999</v>
      </c>
      <c r="Y131" s="30">
        <f t="shared" si="171"/>
        <v>1290.4841081519999</v>
      </c>
      <c r="Z131" s="30">
        <f t="shared" si="171"/>
        <v>1104.3284153520001</v>
      </c>
      <c r="AA131" s="30">
        <f t="shared" si="171"/>
        <v>1104.3284153520001</v>
      </c>
      <c r="AB131" s="30">
        <f t="shared" si="171"/>
        <v>1104.3284153520001</v>
      </c>
      <c r="AC131" s="30">
        <f t="shared" si="171"/>
        <v>1104.3284153520001</v>
      </c>
      <c r="AD131" s="30">
        <f t="shared" si="171"/>
        <v>1104.3284153520001</v>
      </c>
      <c r="AE131" s="30">
        <f t="shared" si="171"/>
        <v>1104.3284153520001</v>
      </c>
      <c r="AF131" s="30">
        <f t="shared" si="171"/>
        <v>1036.3815874800002</v>
      </c>
      <c r="AG131" s="30">
        <f t="shared" si="171"/>
        <v>544.70491522400016</v>
      </c>
      <c r="AH131" s="30">
        <f t="shared" ref="AH131" si="175">AH101</f>
        <v>544.70491522400016</v>
      </c>
    </row>
    <row r="132" spans="1:35" x14ac:dyDescent="0.2">
      <c r="A132" s="208" t="s">
        <v>111</v>
      </c>
      <c r="B132" s="209"/>
      <c r="C132" s="209"/>
      <c r="D132" s="209"/>
      <c r="E132" s="209"/>
      <c r="F132" s="209"/>
      <c r="G132" s="210"/>
      <c r="H132" s="28">
        <f>SUM(H126:H131)</f>
        <v>0.79612232481455636</v>
      </c>
      <c r="I132" s="31">
        <f t="shared" ref="I132:AG132" si="176">SUM(I128:I131)</f>
        <v>3364.6915874800002</v>
      </c>
      <c r="J132" s="31">
        <f t="shared" si="176"/>
        <v>3388.7715874800001</v>
      </c>
      <c r="K132" s="31">
        <f t="shared" ref="K132" si="177">SUM(K128:K131)</f>
        <v>3547.7215874800004</v>
      </c>
      <c r="L132" s="31">
        <f t="shared" si="176"/>
        <v>2111.1249152240002</v>
      </c>
      <c r="M132" s="31">
        <f t="shared" si="176"/>
        <v>3411.9015874800002</v>
      </c>
      <c r="N132" s="31">
        <f t="shared" si="176"/>
        <v>2042.3649152240002</v>
      </c>
      <c r="O132" s="31">
        <f t="shared" si="176"/>
        <v>3283.8915874800005</v>
      </c>
      <c r="P132" s="31">
        <f t="shared" si="176"/>
        <v>3406.1915874800002</v>
      </c>
      <c r="Q132" s="31">
        <f t="shared" ref="Q132" si="178">SUM(Q128:Q131)</f>
        <v>3573.8415874800003</v>
      </c>
      <c r="R132" s="31">
        <f t="shared" si="176"/>
        <v>3484.0084153520002</v>
      </c>
      <c r="S132" s="31">
        <f t="shared" si="176"/>
        <v>4278.9241081519995</v>
      </c>
      <c r="T132" s="31">
        <f t="shared" si="176"/>
        <v>4159.7441081519992</v>
      </c>
      <c r="U132" s="31">
        <f t="shared" si="176"/>
        <v>2493.8261755600001</v>
      </c>
      <c r="V132" s="31">
        <f t="shared" si="176"/>
        <v>4094.6941081519999</v>
      </c>
      <c r="W132" s="31">
        <f t="shared" ref="W132" si="179">SUM(W128:W131)</f>
        <v>2189.1661755599998</v>
      </c>
      <c r="X132" s="31">
        <f t="shared" si="176"/>
        <v>4127.1741081519995</v>
      </c>
      <c r="Y132" s="31">
        <f t="shared" si="176"/>
        <v>4160.5841081519993</v>
      </c>
      <c r="Z132" s="31">
        <f t="shared" si="176"/>
        <v>3598.2184153520002</v>
      </c>
      <c r="AA132" s="31">
        <f t="shared" si="176"/>
        <v>3724.9084153519998</v>
      </c>
      <c r="AB132" s="31">
        <f t="shared" si="176"/>
        <v>3579.0984153520003</v>
      </c>
      <c r="AC132" s="31">
        <f t="shared" si="176"/>
        <v>3495.378415352</v>
      </c>
      <c r="AD132" s="31">
        <f t="shared" si="176"/>
        <v>3579.0984153520003</v>
      </c>
      <c r="AE132" s="31">
        <f t="shared" si="176"/>
        <v>3635.8484153520003</v>
      </c>
      <c r="AF132" s="31">
        <f t="shared" si="176"/>
        <v>3577.7415874800004</v>
      </c>
      <c r="AG132" s="31">
        <f t="shared" si="176"/>
        <v>2561.7349152240004</v>
      </c>
      <c r="AH132" s="31">
        <f t="shared" ref="AH132" si="180">SUM(AH128:AH131)</f>
        <v>2264.174915224</v>
      </c>
    </row>
    <row r="133" spans="1:35" x14ac:dyDescent="0.2">
      <c r="A133" s="25" t="s">
        <v>13</v>
      </c>
      <c r="B133" s="202" t="str">
        <f>A104</f>
        <v>5 - CUSTOS INDIRETOS, TRIBUTOS E LUCRO</v>
      </c>
      <c r="C133" s="203"/>
      <c r="D133" s="203"/>
      <c r="E133" s="203"/>
      <c r="F133" s="203"/>
      <c r="G133" s="204"/>
      <c r="H133" s="27">
        <f>I133/I134</f>
        <v>0.20387968516111199</v>
      </c>
      <c r="I133" s="30">
        <f t="shared" ref="I133:AG133" si="181">I115</f>
        <v>861.66690738066575</v>
      </c>
      <c r="J133" s="30">
        <f t="shared" si="181"/>
        <v>867.83334571309672</v>
      </c>
      <c r="K133" s="30">
        <f t="shared" ref="K133" si="182">K115</f>
        <v>908.53883786252823</v>
      </c>
      <c r="L133" s="30">
        <f t="shared" si="181"/>
        <v>540.63959661450815</v>
      </c>
      <c r="M133" s="30">
        <f t="shared" si="181"/>
        <v>873.75666330919853</v>
      </c>
      <c r="N133" s="30">
        <f t="shared" si="181"/>
        <v>523.03091486031212</v>
      </c>
      <c r="O133" s="30">
        <f t="shared" si="181"/>
        <v>840.97459227508921</v>
      </c>
      <c r="P133" s="30">
        <f t="shared" si="181"/>
        <v>872.29468215056283</v>
      </c>
      <c r="Q133" s="30">
        <f t="shared" ref="Q133" si="183">Q115</f>
        <v>915.22799996323215</v>
      </c>
      <c r="R133" s="30">
        <f t="shared" si="181"/>
        <v>892.2222452110575</v>
      </c>
      <c r="S133" s="30">
        <f t="shared" si="181"/>
        <v>1095.7936125831507</v>
      </c>
      <c r="T133" s="30">
        <f t="shared" si="181"/>
        <v>1065.2725927672327</v>
      </c>
      <c r="U133" s="30">
        <f t="shared" si="181"/>
        <v>638.64564233973533</v>
      </c>
      <c r="V133" s="30">
        <f t="shared" si="181"/>
        <v>1048.613710255051</v>
      </c>
      <c r="W133" s="30">
        <f t="shared" ref="W133" si="184">W115</f>
        <v>560.6254348681598</v>
      </c>
      <c r="X133" s="30">
        <f t="shared" si="181"/>
        <v>1056.9318096594905</v>
      </c>
      <c r="Y133" s="30">
        <f t="shared" si="181"/>
        <v>1065.4873446892686</v>
      </c>
      <c r="Z133" s="30">
        <f t="shared" si="181"/>
        <v>921.47092371674239</v>
      </c>
      <c r="AA133" s="30">
        <f t="shared" si="181"/>
        <v>953.91505409032106</v>
      </c>
      <c r="AB133" s="30">
        <f t="shared" si="181"/>
        <v>916.57439832421392</v>
      </c>
      <c r="AC133" s="30">
        <f t="shared" si="181"/>
        <v>895.13406567667744</v>
      </c>
      <c r="AD133" s="30">
        <f t="shared" si="181"/>
        <v>916.57439832421392</v>
      </c>
      <c r="AE133" s="30">
        <f t="shared" si="181"/>
        <v>931.10756020835038</v>
      </c>
      <c r="AF133" s="30">
        <f t="shared" si="181"/>
        <v>916.22725172284231</v>
      </c>
      <c r="AG133" s="30">
        <f t="shared" si="181"/>
        <v>656.03694214780535</v>
      </c>
      <c r="AH133" s="30">
        <f t="shared" ref="AH133" si="185">AH115</f>
        <v>579.83448345803822</v>
      </c>
    </row>
    <row r="134" spans="1:35" x14ac:dyDescent="0.2">
      <c r="A134" s="226" t="s">
        <v>220</v>
      </c>
      <c r="B134" s="227"/>
      <c r="C134" s="227"/>
      <c r="D134" s="227"/>
      <c r="E134" s="227"/>
      <c r="F134" s="227"/>
      <c r="G134" s="228"/>
      <c r="H134" s="112">
        <f>H132+H133</f>
        <v>1.0000020099756683</v>
      </c>
      <c r="I134" s="113">
        <f t="shared" ref="I134:AG134" si="186">TRUNC(SUM(I132:I133),2)</f>
        <v>4226.3500000000004</v>
      </c>
      <c r="J134" s="113">
        <f t="shared" si="186"/>
        <v>4256.6000000000004</v>
      </c>
      <c r="K134" s="113">
        <f t="shared" ref="K134" si="187">TRUNC(SUM(K132:K133),2)</f>
        <v>4456.26</v>
      </c>
      <c r="L134" s="113">
        <f t="shared" si="186"/>
        <v>2651.76</v>
      </c>
      <c r="M134" s="113">
        <f t="shared" si="186"/>
        <v>4285.6499999999996</v>
      </c>
      <c r="N134" s="113">
        <f t="shared" si="186"/>
        <v>2565.39</v>
      </c>
      <c r="O134" s="113">
        <f t="shared" si="186"/>
        <v>4124.8599999999997</v>
      </c>
      <c r="P134" s="113">
        <f t="shared" si="186"/>
        <v>4278.4799999999996</v>
      </c>
      <c r="Q134" s="113">
        <f t="shared" ref="Q134" si="188">TRUNC(SUM(Q132:Q133),2)</f>
        <v>4489.0600000000004</v>
      </c>
      <c r="R134" s="113">
        <f t="shared" si="186"/>
        <v>4376.2299999999996</v>
      </c>
      <c r="S134" s="113">
        <f t="shared" si="186"/>
        <v>5374.71</v>
      </c>
      <c r="T134" s="113">
        <f t="shared" si="186"/>
        <v>5225.01</v>
      </c>
      <c r="U134" s="113">
        <f t="shared" si="186"/>
        <v>3132.47</v>
      </c>
      <c r="V134" s="113">
        <f t="shared" si="186"/>
        <v>5143.3</v>
      </c>
      <c r="W134" s="113">
        <f t="shared" ref="W134" si="189">TRUNC(SUM(W132:W133),2)</f>
        <v>2749.79</v>
      </c>
      <c r="X134" s="113">
        <f t="shared" si="186"/>
        <v>5184.1000000000004</v>
      </c>
      <c r="Y134" s="113">
        <f t="shared" si="186"/>
        <v>5226.07</v>
      </c>
      <c r="Z134" s="113">
        <f t="shared" si="186"/>
        <v>4519.68</v>
      </c>
      <c r="AA134" s="113">
        <f t="shared" si="186"/>
        <v>4678.82</v>
      </c>
      <c r="AB134" s="113">
        <f t="shared" si="186"/>
        <v>4495.67</v>
      </c>
      <c r="AC134" s="113">
        <f t="shared" si="186"/>
        <v>4390.51</v>
      </c>
      <c r="AD134" s="113">
        <f t="shared" si="186"/>
        <v>4495.67</v>
      </c>
      <c r="AE134" s="113">
        <f t="shared" si="186"/>
        <v>4566.95</v>
      </c>
      <c r="AF134" s="113">
        <f t="shared" si="186"/>
        <v>4493.96</v>
      </c>
      <c r="AG134" s="113">
        <f t="shared" si="186"/>
        <v>3217.77</v>
      </c>
      <c r="AH134" s="113">
        <f t="shared" ref="AH134" si="190">TRUNC(SUM(AH132:AH133),2)</f>
        <v>2844</v>
      </c>
    </row>
    <row r="135" spans="1:35" x14ac:dyDescent="0.2">
      <c r="A135" s="185" t="s">
        <v>222</v>
      </c>
      <c r="B135" s="186"/>
      <c r="C135" s="186"/>
      <c r="D135" s="186"/>
      <c r="E135" s="186"/>
      <c r="F135" s="186"/>
      <c r="G135" s="186"/>
      <c r="H135" s="187"/>
      <c r="I135" s="109">
        <v>4</v>
      </c>
      <c r="J135" s="109">
        <v>3</v>
      </c>
      <c r="K135" s="109">
        <v>2</v>
      </c>
      <c r="L135" s="109">
        <v>3</v>
      </c>
      <c r="M135" s="109">
        <v>3</v>
      </c>
      <c r="N135" s="109">
        <v>2</v>
      </c>
      <c r="O135" s="109">
        <v>5</v>
      </c>
      <c r="P135" s="109">
        <v>3</v>
      </c>
      <c r="Q135" s="109">
        <v>2</v>
      </c>
      <c r="R135" s="109">
        <v>1</v>
      </c>
      <c r="S135" s="109">
        <v>2</v>
      </c>
      <c r="T135" s="109">
        <v>1</v>
      </c>
      <c r="U135" s="109">
        <v>1</v>
      </c>
      <c r="V135" s="109">
        <v>2</v>
      </c>
      <c r="W135" s="109">
        <v>1</v>
      </c>
      <c r="X135" s="109">
        <v>1</v>
      </c>
      <c r="Y135" s="109">
        <v>1</v>
      </c>
      <c r="Z135" s="109">
        <v>2</v>
      </c>
      <c r="AA135" s="109">
        <v>1</v>
      </c>
      <c r="AB135" s="109">
        <v>1</v>
      </c>
      <c r="AC135" s="109">
        <v>1</v>
      </c>
      <c r="AD135" s="109">
        <v>1</v>
      </c>
      <c r="AE135" s="109">
        <v>2</v>
      </c>
      <c r="AF135" s="109">
        <v>1</v>
      </c>
      <c r="AG135" s="109">
        <v>1</v>
      </c>
      <c r="AH135" s="109">
        <v>1</v>
      </c>
      <c r="AI135" s="122">
        <f>SUM(I135:AH135)</f>
        <v>48</v>
      </c>
    </row>
    <row r="136" spans="1:35" x14ac:dyDescent="0.2">
      <c r="A136" s="182" t="s">
        <v>218</v>
      </c>
      <c r="B136" s="183"/>
      <c r="C136" s="183"/>
      <c r="D136" s="183"/>
      <c r="E136" s="183"/>
      <c r="F136" s="183"/>
      <c r="G136" s="183"/>
      <c r="H136" s="184"/>
      <c r="I136" s="45">
        <f t="shared" ref="I136:AG136" si="191">TRUNC((I134*I135),2)</f>
        <v>16905.400000000001</v>
      </c>
      <c r="J136" s="45">
        <f t="shared" si="191"/>
        <v>12769.8</v>
      </c>
      <c r="K136" s="45">
        <f t="shared" ref="K136" si="192">TRUNC((K134*K135),2)</f>
        <v>8912.52</v>
      </c>
      <c r="L136" s="45">
        <f t="shared" si="191"/>
        <v>7955.28</v>
      </c>
      <c r="M136" s="45">
        <f t="shared" si="191"/>
        <v>12856.95</v>
      </c>
      <c r="N136" s="45">
        <f t="shared" si="191"/>
        <v>5130.78</v>
      </c>
      <c r="O136" s="45">
        <f t="shared" si="191"/>
        <v>20624.3</v>
      </c>
      <c r="P136" s="45">
        <f t="shared" si="191"/>
        <v>12835.44</v>
      </c>
      <c r="Q136" s="45">
        <f t="shared" ref="Q136" si="193">TRUNC((Q134*Q135),2)</f>
        <v>8978.1200000000008</v>
      </c>
      <c r="R136" s="45">
        <f t="shared" si="191"/>
        <v>4376.2299999999996</v>
      </c>
      <c r="S136" s="45">
        <f t="shared" si="191"/>
        <v>10749.42</v>
      </c>
      <c r="T136" s="45">
        <f t="shared" si="191"/>
        <v>5225.01</v>
      </c>
      <c r="U136" s="45">
        <f t="shared" si="191"/>
        <v>3132.47</v>
      </c>
      <c r="V136" s="45">
        <f t="shared" si="191"/>
        <v>10286.6</v>
      </c>
      <c r="W136" s="45">
        <f t="shared" ref="W136" si="194">TRUNC((W134*W135),2)</f>
        <v>2749.79</v>
      </c>
      <c r="X136" s="45">
        <f t="shared" si="191"/>
        <v>5184.1000000000004</v>
      </c>
      <c r="Y136" s="45">
        <f t="shared" si="191"/>
        <v>5226.07</v>
      </c>
      <c r="Z136" s="45">
        <f t="shared" si="191"/>
        <v>9039.36</v>
      </c>
      <c r="AA136" s="45">
        <f t="shared" si="191"/>
        <v>4678.82</v>
      </c>
      <c r="AB136" s="45">
        <f t="shared" si="191"/>
        <v>4495.67</v>
      </c>
      <c r="AC136" s="45">
        <f t="shared" si="191"/>
        <v>4390.51</v>
      </c>
      <c r="AD136" s="45">
        <f t="shared" si="191"/>
        <v>4495.67</v>
      </c>
      <c r="AE136" s="45">
        <f t="shared" si="191"/>
        <v>9133.9</v>
      </c>
      <c r="AF136" s="45">
        <f t="shared" si="191"/>
        <v>4493.96</v>
      </c>
      <c r="AG136" s="45">
        <f t="shared" si="191"/>
        <v>3217.77</v>
      </c>
      <c r="AH136" s="45">
        <f t="shared" ref="AH136" si="195">TRUNC((AH134*AH135),2)</f>
        <v>2844</v>
      </c>
      <c r="AI136" s="122">
        <f>SUM(I136:AH136)</f>
        <v>200687.94000000003</v>
      </c>
    </row>
    <row r="137" spans="1:35" x14ac:dyDescent="0.2">
      <c r="A137" s="190" t="s">
        <v>219</v>
      </c>
      <c r="B137" s="191"/>
      <c r="C137" s="191"/>
      <c r="D137" s="191"/>
      <c r="E137" s="191"/>
      <c r="F137" s="191"/>
      <c r="G137" s="191"/>
      <c r="H137" s="192"/>
      <c r="I137" s="110">
        <f t="shared" ref="I137:AG137" si="196">TRUNC((I136*12),2)</f>
        <v>202864.8</v>
      </c>
      <c r="J137" s="110">
        <f t="shared" si="196"/>
        <v>153237.6</v>
      </c>
      <c r="K137" s="110">
        <f t="shared" ref="K137" si="197">TRUNC((K136*12),2)</f>
        <v>106950.24</v>
      </c>
      <c r="L137" s="110">
        <f t="shared" si="196"/>
        <v>95463.360000000001</v>
      </c>
      <c r="M137" s="110">
        <f t="shared" si="196"/>
        <v>154283.4</v>
      </c>
      <c r="N137" s="110">
        <f t="shared" si="196"/>
        <v>61569.36</v>
      </c>
      <c r="O137" s="110">
        <f t="shared" si="196"/>
        <v>247491.6</v>
      </c>
      <c r="P137" s="110">
        <f t="shared" si="196"/>
        <v>154025.28</v>
      </c>
      <c r="Q137" s="110">
        <f t="shared" ref="Q137" si="198">TRUNC((Q136*12),2)</f>
        <v>107737.44</v>
      </c>
      <c r="R137" s="110">
        <f t="shared" si="196"/>
        <v>52514.76</v>
      </c>
      <c r="S137" s="110">
        <f t="shared" si="196"/>
        <v>128993.04</v>
      </c>
      <c r="T137" s="110">
        <f t="shared" si="196"/>
        <v>62700.12</v>
      </c>
      <c r="U137" s="110">
        <f t="shared" si="196"/>
        <v>37589.64</v>
      </c>
      <c r="V137" s="110">
        <f t="shared" si="196"/>
        <v>123439.2</v>
      </c>
      <c r="W137" s="110">
        <f t="shared" ref="W137" si="199">TRUNC((W136*12),2)</f>
        <v>32997.480000000003</v>
      </c>
      <c r="X137" s="110">
        <f t="shared" si="196"/>
        <v>62209.2</v>
      </c>
      <c r="Y137" s="110">
        <f t="shared" si="196"/>
        <v>62712.84</v>
      </c>
      <c r="Z137" s="110">
        <f t="shared" si="196"/>
        <v>108472.32000000001</v>
      </c>
      <c r="AA137" s="110">
        <f t="shared" si="196"/>
        <v>56145.84</v>
      </c>
      <c r="AB137" s="110">
        <f t="shared" si="196"/>
        <v>53948.04</v>
      </c>
      <c r="AC137" s="110">
        <f t="shared" si="196"/>
        <v>52686.12</v>
      </c>
      <c r="AD137" s="110">
        <f t="shared" si="196"/>
        <v>53948.04</v>
      </c>
      <c r="AE137" s="110">
        <f t="shared" si="196"/>
        <v>109606.8</v>
      </c>
      <c r="AF137" s="110">
        <f t="shared" si="196"/>
        <v>53927.519999999997</v>
      </c>
      <c r="AG137" s="110">
        <f t="shared" si="196"/>
        <v>38613.24</v>
      </c>
      <c r="AH137" s="110">
        <f t="shared" ref="AH137" si="200">TRUNC((AH136*12),2)</f>
        <v>34128</v>
      </c>
      <c r="AI137" s="122">
        <f>SUM(I137:AH137)</f>
        <v>2408255.2800000003</v>
      </c>
    </row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33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6" ht="15.75" customHeight="1" x14ac:dyDescent="0.2"/>
    <row r="167" ht="16.5" customHeight="1" x14ac:dyDescent="0.2"/>
    <row r="168" ht="15.75" customHeight="1" x14ac:dyDescent="0.2"/>
    <row r="169" ht="16.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81" ht="47.2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28.5" customHeight="1" x14ac:dyDescent="0.2"/>
    <row r="194" ht="15.75" customHeight="1" x14ac:dyDescent="0.2"/>
  </sheetData>
  <mergeCells count="133">
    <mergeCell ref="K109:K113"/>
    <mergeCell ref="Q109:Q113"/>
    <mergeCell ref="AH109:AH113"/>
    <mergeCell ref="A134:G134"/>
    <mergeCell ref="B12:H12"/>
    <mergeCell ref="A92:G92"/>
    <mergeCell ref="B95:G95"/>
    <mergeCell ref="B96:G96"/>
    <mergeCell ref="B97:G97"/>
    <mergeCell ref="B98:G98"/>
    <mergeCell ref="B99:G99"/>
    <mergeCell ref="B100:G100"/>
    <mergeCell ref="A114:G114"/>
    <mergeCell ref="A115:G115"/>
    <mergeCell ref="A101:G101"/>
    <mergeCell ref="A104:G104"/>
    <mergeCell ref="B105:G105"/>
    <mergeCell ref="B106:G106"/>
    <mergeCell ref="A107:G107"/>
    <mergeCell ref="B108:G108"/>
    <mergeCell ref="B109:G109"/>
    <mergeCell ref="B84:G84"/>
    <mergeCell ref="B85:G85"/>
    <mergeCell ref="B86:G86"/>
    <mergeCell ref="B87:G87"/>
    <mergeCell ref="B88:G88"/>
    <mergeCell ref="B89:G89"/>
    <mergeCell ref="A90:G90"/>
    <mergeCell ref="B91:G91"/>
    <mergeCell ref="A74:G74"/>
    <mergeCell ref="B75:G75"/>
    <mergeCell ref="B76:G76"/>
    <mergeCell ref="B77:G77"/>
    <mergeCell ref="B78:G78"/>
    <mergeCell ref="B79:G79"/>
    <mergeCell ref="B80:G80"/>
    <mergeCell ref="A81:G81"/>
    <mergeCell ref="B65:G65"/>
    <mergeCell ref="A66:G66"/>
    <mergeCell ref="B69:G69"/>
    <mergeCell ref="B70:G70"/>
    <mergeCell ref="A71:G71"/>
    <mergeCell ref="B56:G56"/>
    <mergeCell ref="B57:G57"/>
    <mergeCell ref="B58:G58"/>
    <mergeCell ref="A59:G59"/>
    <mergeCell ref="B62:G62"/>
    <mergeCell ref="B63:G63"/>
    <mergeCell ref="B64:G64"/>
    <mergeCell ref="B51:G51"/>
    <mergeCell ref="B52:G52"/>
    <mergeCell ref="B53:G53"/>
    <mergeCell ref="B54:G54"/>
    <mergeCell ref="B55:G55"/>
    <mergeCell ref="A40:G40"/>
    <mergeCell ref="B41:G41"/>
    <mergeCell ref="B42:G42"/>
    <mergeCell ref="B43:G43"/>
    <mergeCell ref="B44:G44"/>
    <mergeCell ref="B45:G45"/>
    <mergeCell ref="A46:G46"/>
    <mergeCell ref="AG109:AG113"/>
    <mergeCell ref="AD109:AD113"/>
    <mergeCell ref="AE109:AE113"/>
    <mergeCell ref="AF109:AF113"/>
    <mergeCell ref="J109:J113"/>
    <mergeCell ref="W109:W113"/>
    <mergeCell ref="A6:I6"/>
    <mergeCell ref="B7:H7"/>
    <mergeCell ref="B8:H8"/>
    <mergeCell ref="B13:H13"/>
    <mergeCell ref="B9:H9"/>
    <mergeCell ref="B11:H11"/>
    <mergeCell ref="A14:I14"/>
    <mergeCell ref="A19:G19"/>
    <mergeCell ref="B10:H10"/>
    <mergeCell ref="A30:G30"/>
    <mergeCell ref="B31:G31"/>
    <mergeCell ref="B32:G32"/>
    <mergeCell ref="B33:G33"/>
    <mergeCell ref="B34:G34"/>
    <mergeCell ref="B35:G35"/>
    <mergeCell ref="B36:G36"/>
    <mergeCell ref="A37:H37"/>
    <mergeCell ref="V15:W15"/>
    <mergeCell ref="A137:H137"/>
    <mergeCell ref="L109:L113"/>
    <mergeCell ref="M109:M113"/>
    <mergeCell ref="N109:N113"/>
    <mergeCell ref="O109:O113"/>
    <mergeCell ref="P109:P113"/>
    <mergeCell ref="H109:H113"/>
    <mergeCell ref="I109:I113"/>
    <mergeCell ref="B110:G110"/>
    <mergeCell ref="B111:G111"/>
    <mergeCell ref="B112:G112"/>
    <mergeCell ref="B113:G113"/>
    <mergeCell ref="B117:G117"/>
    <mergeCell ref="B118:G118"/>
    <mergeCell ref="B120:G120"/>
    <mergeCell ref="B122:G122"/>
    <mergeCell ref="B124:G124"/>
    <mergeCell ref="A127:G127"/>
    <mergeCell ref="B128:G128"/>
    <mergeCell ref="B129:G129"/>
    <mergeCell ref="B130:G130"/>
    <mergeCell ref="B131:G131"/>
    <mergeCell ref="A132:G132"/>
    <mergeCell ref="B133:G133"/>
    <mergeCell ref="V16:W16"/>
    <mergeCell ref="X109:X113"/>
    <mergeCell ref="Y109:Y113"/>
    <mergeCell ref="Z109:Z113"/>
    <mergeCell ref="AA109:AA113"/>
    <mergeCell ref="AB109:AB113"/>
    <mergeCell ref="AC109:AC113"/>
    <mergeCell ref="A136:H136"/>
    <mergeCell ref="A135:H135"/>
    <mergeCell ref="R109:R113"/>
    <mergeCell ref="S109:S113"/>
    <mergeCell ref="T109:T113"/>
    <mergeCell ref="U109:U113"/>
    <mergeCell ref="V109:V113"/>
    <mergeCell ref="B20:G20"/>
    <mergeCell ref="B21:G21"/>
    <mergeCell ref="B23:G23"/>
    <mergeCell ref="B24:G24"/>
    <mergeCell ref="B25:G25"/>
    <mergeCell ref="B26:G26"/>
    <mergeCell ref="B27:G27"/>
    <mergeCell ref="A28:H28"/>
    <mergeCell ref="A49:G49"/>
    <mergeCell ref="A50:G50"/>
  </mergeCells>
  <pageMargins left="0.31496062992125984" right="0.31496062992125984" top="0.39370078740157483" bottom="0.39370078740157483" header="0.31496062992125984" footer="0.31496062992125984"/>
  <pageSetup paperSize="9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B69"/>
  <sheetViews>
    <sheetView view="pageBreakPreview" zoomScale="60" zoomScaleNormal="80" workbookViewId="0">
      <pane xSplit="3" topLeftCell="D1" activePane="topRight" state="frozen"/>
      <selection pane="topRight" activeCell="AH46" sqref="AH46"/>
    </sheetView>
  </sheetViews>
  <sheetFormatPr defaultRowHeight="12.75" x14ac:dyDescent="0.2"/>
  <cols>
    <col min="2" max="2" width="49.5703125" customWidth="1"/>
    <col min="3" max="3" width="16" style="38" customWidth="1"/>
    <col min="4" max="4" width="9.140625" style="87"/>
    <col min="5" max="5" width="11.7109375" style="90" customWidth="1"/>
    <col min="6" max="6" width="9.140625" style="87"/>
    <col min="7" max="7" width="11.140625" style="90" customWidth="1"/>
    <col min="8" max="8" width="9.140625" style="139"/>
    <col min="9" max="9" width="10.7109375" style="139" bestFit="1" customWidth="1"/>
    <col min="10" max="10" width="9.140625" style="87"/>
    <col min="11" max="11" width="10.7109375" style="94" bestFit="1" customWidth="1"/>
    <col min="12" max="12" width="9.140625" style="87"/>
    <col min="13" max="13" width="10.42578125" style="94" customWidth="1"/>
    <col min="14" max="14" width="9.140625" style="87"/>
    <col min="15" max="15" width="10.7109375" style="94" bestFit="1" customWidth="1"/>
    <col min="16" max="16" width="9.140625" style="87"/>
    <col min="17" max="17" width="10.140625" style="94" customWidth="1"/>
    <col min="18" max="18" width="9.140625" style="87"/>
    <col min="19" max="19" width="11.42578125" style="94" bestFit="1" customWidth="1"/>
    <col min="20" max="20" width="9.140625" style="139"/>
    <col min="21" max="21" width="10.7109375" style="139" bestFit="1" customWidth="1"/>
    <col min="22" max="22" width="9.140625" style="87"/>
    <col min="23" max="23" width="10.7109375" style="94" bestFit="1" customWidth="1"/>
    <col min="24" max="24" width="9.140625" style="87"/>
    <col min="25" max="25" width="10.7109375" style="94" bestFit="1" customWidth="1"/>
    <col min="26" max="26" width="9.140625" style="87"/>
    <col min="27" max="27" width="10.7109375" style="94" bestFit="1" customWidth="1"/>
    <col min="28" max="28" width="9.140625" style="87"/>
    <col min="29" max="29" width="10.7109375" style="94" bestFit="1" customWidth="1"/>
    <col min="30" max="30" width="9.140625" style="87"/>
    <col min="31" max="31" width="10.7109375" style="94" bestFit="1" customWidth="1"/>
    <col min="32" max="32" width="9.140625" style="87"/>
    <col min="33" max="33" width="10.7109375" style="94" bestFit="1" customWidth="1"/>
    <col min="34" max="34" width="9.140625" style="87"/>
    <col min="35" max="35" width="10.7109375" style="94" bestFit="1" customWidth="1"/>
    <col min="36" max="36" width="9.140625" style="87"/>
    <col min="37" max="37" width="10.7109375" style="94" bestFit="1" customWidth="1"/>
    <col min="38" max="38" width="9.140625" style="87"/>
    <col min="39" max="39" width="10.7109375" style="94" bestFit="1" customWidth="1"/>
    <col min="40" max="40" width="9.140625" style="87"/>
    <col min="41" max="41" width="10.7109375" style="94" bestFit="1" customWidth="1"/>
    <col min="42" max="42" width="9.140625" style="87"/>
    <col min="43" max="43" width="10.7109375" style="94" bestFit="1" customWidth="1"/>
    <col min="44" max="44" width="9.140625" style="95"/>
    <col min="45" max="45" width="10.7109375" style="95" bestFit="1" customWidth="1"/>
    <col min="46" max="46" width="9.140625" style="87"/>
    <col min="47" max="47" width="10.7109375" style="94" bestFit="1" customWidth="1"/>
    <col min="48" max="48" width="9.140625" style="87"/>
    <col min="49" max="49" width="10.7109375" style="94" bestFit="1" customWidth="1"/>
    <col min="50" max="50" width="9.140625" style="87"/>
    <col min="51" max="51" width="10.7109375" style="94" bestFit="1" customWidth="1"/>
    <col min="52" max="52" width="9.140625" style="139"/>
    <col min="53" max="53" width="10.7109375" style="139" bestFit="1" customWidth="1"/>
    <col min="54" max="54" width="10.85546875" bestFit="1" customWidth="1"/>
  </cols>
  <sheetData>
    <row r="2" spans="1:53" ht="15" x14ac:dyDescent="0.25">
      <c r="B2" s="131" t="s">
        <v>267</v>
      </c>
    </row>
    <row r="5" spans="1:53" x14ac:dyDescent="0.2">
      <c r="D5" s="223" t="s">
        <v>188</v>
      </c>
      <c r="E5" s="225"/>
      <c r="F5" s="223" t="s">
        <v>189</v>
      </c>
      <c r="G5" s="225"/>
      <c r="H5" s="223" t="s">
        <v>190</v>
      </c>
      <c r="I5" s="225"/>
      <c r="J5" s="223" t="s">
        <v>191</v>
      </c>
      <c r="K5" s="225"/>
      <c r="L5" s="223" t="s">
        <v>192</v>
      </c>
      <c r="M5" s="225"/>
      <c r="N5" s="223" t="s">
        <v>193</v>
      </c>
      <c r="O5" s="225"/>
      <c r="P5" s="223" t="s">
        <v>194</v>
      </c>
      <c r="Q5" s="225"/>
      <c r="R5" s="223" t="s">
        <v>195</v>
      </c>
      <c r="S5" s="225"/>
      <c r="T5" s="223" t="s">
        <v>196</v>
      </c>
      <c r="U5" s="225"/>
      <c r="V5" s="223" t="s">
        <v>197</v>
      </c>
      <c r="W5" s="225"/>
      <c r="X5" s="223" t="s">
        <v>198</v>
      </c>
      <c r="Y5" s="225"/>
      <c r="Z5" s="223" t="s">
        <v>199</v>
      </c>
      <c r="AA5" s="225"/>
      <c r="AB5" s="223" t="s">
        <v>200</v>
      </c>
      <c r="AC5" s="225"/>
      <c r="AD5" s="223" t="s">
        <v>201</v>
      </c>
      <c r="AE5" s="225"/>
      <c r="AF5" s="223" t="s">
        <v>202</v>
      </c>
      <c r="AG5" s="225"/>
      <c r="AH5" s="223" t="s">
        <v>203</v>
      </c>
      <c r="AI5" s="225"/>
      <c r="AJ5" s="223" t="s">
        <v>204</v>
      </c>
      <c r="AK5" s="225"/>
      <c r="AL5" s="223" t="s">
        <v>205</v>
      </c>
      <c r="AM5" s="225"/>
      <c r="AN5" s="223" t="s">
        <v>206</v>
      </c>
      <c r="AO5" s="225"/>
      <c r="AP5" s="223" t="s">
        <v>207</v>
      </c>
      <c r="AQ5" s="225"/>
      <c r="AR5" s="223" t="s">
        <v>208</v>
      </c>
      <c r="AS5" s="225"/>
      <c r="AT5" s="223" t="s">
        <v>211</v>
      </c>
      <c r="AU5" s="225"/>
      <c r="AV5" s="223" t="s">
        <v>241</v>
      </c>
      <c r="AW5" s="225"/>
      <c r="AX5" s="223" t="s">
        <v>278</v>
      </c>
      <c r="AY5" s="225"/>
      <c r="AZ5" s="223" t="s">
        <v>279</v>
      </c>
      <c r="BA5" s="225"/>
    </row>
    <row r="6" spans="1:53" ht="38.25" customHeight="1" x14ac:dyDescent="0.2">
      <c r="D6" s="235" t="s">
        <v>164</v>
      </c>
      <c r="E6" s="236"/>
      <c r="F6" s="235" t="s">
        <v>165</v>
      </c>
      <c r="G6" s="236"/>
      <c r="H6" s="237" t="s">
        <v>273</v>
      </c>
      <c r="I6" s="238"/>
      <c r="J6" s="237" t="s">
        <v>166</v>
      </c>
      <c r="K6" s="238"/>
      <c r="L6" s="237" t="s">
        <v>167</v>
      </c>
      <c r="M6" s="238"/>
      <c r="N6" s="237" t="s">
        <v>168</v>
      </c>
      <c r="O6" s="238"/>
      <c r="P6" s="237" t="s">
        <v>169</v>
      </c>
      <c r="Q6" s="238"/>
      <c r="R6" s="237" t="s">
        <v>170</v>
      </c>
      <c r="S6" s="238"/>
      <c r="T6" s="235" t="s">
        <v>276</v>
      </c>
      <c r="U6" s="236"/>
      <c r="V6" s="235" t="s">
        <v>171</v>
      </c>
      <c r="W6" s="236"/>
      <c r="X6" s="235" t="s">
        <v>177</v>
      </c>
      <c r="Y6" s="236"/>
      <c r="Z6" s="235" t="s">
        <v>172</v>
      </c>
      <c r="AA6" s="236"/>
      <c r="AB6" s="235" t="s">
        <v>173</v>
      </c>
      <c r="AC6" s="236"/>
      <c r="AD6" s="235" t="s">
        <v>174</v>
      </c>
      <c r="AE6" s="236"/>
      <c r="AF6" s="235" t="s">
        <v>175</v>
      </c>
      <c r="AG6" s="236"/>
      <c r="AH6" s="235" t="s">
        <v>176</v>
      </c>
      <c r="AI6" s="236"/>
      <c r="AJ6" s="235" t="s">
        <v>178</v>
      </c>
      <c r="AK6" s="236"/>
      <c r="AL6" s="235" t="s">
        <v>121</v>
      </c>
      <c r="AM6" s="236"/>
      <c r="AN6" s="229" t="s">
        <v>179</v>
      </c>
      <c r="AO6" s="230"/>
      <c r="AP6" s="229" t="s">
        <v>180</v>
      </c>
      <c r="AQ6" s="230"/>
      <c r="AR6" s="235" t="s">
        <v>210</v>
      </c>
      <c r="AS6" s="236"/>
      <c r="AT6" s="229" t="s">
        <v>181</v>
      </c>
      <c r="AU6" s="230"/>
      <c r="AV6" s="229" t="s">
        <v>183</v>
      </c>
      <c r="AW6" s="230"/>
      <c r="AX6" s="229" t="s">
        <v>182</v>
      </c>
      <c r="AY6" s="230"/>
      <c r="AZ6" s="229" t="s">
        <v>280</v>
      </c>
      <c r="BA6" s="230"/>
    </row>
    <row r="7" spans="1:53" x14ac:dyDescent="0.2">
      <c r="C7" s="39" t="s">
        <v>212</v>
      </c>
      <c r="D7" s="86" t="s">
        <v>217</v>
      </c>
      <c r="E7" s="86" t="s">
        <v>144</v>
      </c>
      <c r="F7" s="86" t="s">
        <v>217</v>
      </c>
      <c r="G7" s="86" t="s">
        <v>144</v>
      </c>
      <c r="H7" s="86" t="s">
        <v>217</v>
      </c>
      <c r="I7" s="86" t="s">
        <v>144</v>
      </c>
      <c r="J7" s="86" t="s">
        <v>217</v>
      </c>
      <c r="K7" s="86" t="s">
        <v>144</v>
      </c>
      <c r="L7" s="86" t="s">
        <v>217</v>
      </c>
      <c r="M7" s="86" t="s">
        <v>144</v>
      </c>
      <c r="N7" s="86" t="s">
        <v>217</v>
      </c>
      <c r="O7" s="86" t="s">
        <v>144</v>
      </c>
      <c r="P7" s="86" t="s">
        <v>217</v>
      </c>
      <c r="Q7" s="86" t="s">
        <v>144</v>
      </c>
      <c r="R7" s="86" t="s">
        <v>217</v>
      </c>
      <c r="S7" s="86" t="s">
        <v>144</v>
      </c>
      <c r="T7" s="86" t="s">
        <v>217</v>
      </c>
      <c r="U7" s="86" t="s">
        <v>144</v>
      </c>
      <c r="V7" s="86" t="s">
        <v>217</v>
      </c>
      <c r="W7" s="86" t="s">
        <v>144</v>
      </c>
      <c r="X7" s="86" t="s">
        <v>217</v>
      </c>
      <c r="Y7" s="86" t="s">
        <v>144</v>
      </c>
      <c r="Z7" s="86" t="s">
        <v>217</v>
      </c>
      <c r="AA7" s="86" t="s">
        <v>144</v>
      </c>
      <c r="AB7" s="86" t="s">
        <v>217</v>
      </c>
      <c r="AC7" s="86" t="s">
        <v>144</v>
      </c>
      <c r="AD7" s="86" t="s">
        <v>217</v>
      </c>
      <c r="AE7" s="86" t="s">
        <v>144</v>
      </c>
      <c r="AF7" s="86" t="s">
        <v>217</v>
      </c>
      <c r="AG7" s="86" t="s">
        <v>144</v>
      </c>
      <c r="AH7" s="86" t="s">
        <v>217</v>
      </c>
      <c r="AI7" s="86" t="s">
        <v>144</v>
      </c>
      <c r="AJ7" s="86" t="s">
        <v>217</v>
      </c>
      <c r="AK7" s="86" t="s">
        <v>144</v>
      </c>
      <c r="AL7" s="86" t="s">
        <v>217</v>
      </c>
      <c r="AM7" s="86" t="s">
        <v>144</v>
      </c>
      <c r="AN7" s="86" t="s">
        <v>217</v>
      </c>
      <c r="AO7" s="86" t="s">
        <v>144</v>
      </c>
      <c r="AP7" s="86" t="s">
        <v>217</v>
      </c>
      <c r="AQ7" s="86" t="s">
        <v>144</v>
      </c>
      <c r="AR7" s="86" t="s">
        <v>217</v>
      </c>
      <c r="AS7" s="86" t="s">
        <v>144</v>
      </c>
      <c r="AT7" s="86" t="s">
        <v>217</v>
      </c>
      <c r="AU7" s="86" t="s">
        <v>144</v>
      </c>
      <c r="AV7" s="86" t="s">
        <v>217</v>
      </c>
      <c r="AW7" s="86" t="s">
        <v>144</v>
      </c>
      <c r="AX7" s="86" t="s">
        <v>217</v>
      </c>
      <c r="AY7" s="86" t="s">
        <v>144</v>
      </c>
      <c r="AZ7" s="86" t="s">
        <v>217</v>
      </c>
      <c r="BA7" s="86" t="s">
        <v>144</v>
      </c>
    </row>
    <row r="8" spans="1:53" ht="15.75" x14ac:dyDescent="0.2">
      <c r="A8" s="37">
        <v>1</v>
      </c>
      <c r="B8" s="84" t="s">
        <v>123</v>
      </c>
      <c r="C8" s="96">
        <v>2.52</v>
      </c>
      <c r="D8" s="51">
        <v>40</v>
      </c>
      <c r="E8" s="99">
        <f>C8*D8</f>
        <v>100.8</v>
      </c>
      <c r="F8" s="51">
        <v>40</v>
      </c>
      <c r="G8" s="99">
        <f>C8*F8</f>
        <v>100.8</v>
      </c>
      <c r="H8" s="51">
        <v>40</v>
      </c>
      <c r="I8" s="99">
        <f>H8*C8</f>
        <v>100.8</v>
      </c>
      <c r="J8" s="51">
        <v>10</v>
      </c>
      <c r="K8" s="99">
        <f>C8*J8</f>
        <v>25.2</v>
      </c>
      <c r="L8" s="51">
        <v>36</v>
      </c>
      <c r="M8" s="99">
        <f>L8*C8</f>
        <v>90.72</v>
      </c>
      <c r="N8" s="51">
        <v>6</v>
      </c>
      <c r="O8" s="99">
        <f>N8*C8</f>
        <v>15.120000000000001</v>
      </c>
      <c r="P8" s="51">
        <v>24</v>
      </c>
      <c r="Q8" s="99">
        <f>P8*C8</f>
        <v>60.480000000000004</v>
      </c>
      <c r="R8" s="51">
        <v>36</v>
      </c>
      <c r="S8" s="99">
        <f>R8*C8</f>
        <v>90.72</v>
      </c>
      <c r="T8" s="51">
        <v>36</v>
      </c>
      <c r="U8" s="99">
        <f>T8*C8</f>
        <v>90.72</v>
      </c>
      <c r="V8" s="51">
        <v>4</v>
      </c>
      <c r="W8" s="99">
        <f>V8*C8</f>
        <v>10.08</v>
      </c>
      <c r="X8" s="51">
        <v>20</v>
      </c>
      <c r="Y8" s="99">
        <f>X8*C8</f>
        <v>50.4</v>
      </c>
      <c r="Z8" s="51">
        <v>4</v>
      </c>
      <c r="AA8" s="99">
        <f>Z8*C8</f>
        <v>10.08</v>
      </c>
      <c r="AB8" s="51">
        <v>6</v>
      </c>
      <c r="AC8" s="99">
        <f>AB8*C8</f>
        <v>15.120000000000001</v>
      </c>
      <c r="AD8" s="51">
        <v>20</v>
      </c>
      <c r="AE8" s="99">
        <f>AD8*C8</f>
        <v>50.4</v>
      </c>
      <c r="AF8" s="51">
        <v>4</v>
      </c>
      <c r="AG8" s="99">
        <f>C8*AF8</f>
        <v>10.08</v>
      </c>
      <c r="AH8" s="51">
        <v>12</v>
      </c>
      <c r="AI8" s="99">
        <f>AH8*C8</f>
        <v>30.240000000000002</v>
      </c>
      <c r="AJ8" s="51">
        <v>20</v>
      </c>
      <c r="AK8" s="99">
        <f>AJ8*C8</f>
        <v>50.4</v>
      </c>
      <c r="AL8" s="51">
        <v>10</v>
      </c>
      <c r="AM8" s="99">
        <f>AL8*C8</f>
        <v>25.2</v>
      </c>
      <c r="AN8" s="51">
        <v>8</v>
      </c>
      <c r="AO8" s="99">
        <f>AN8*C8</f>
        <v>20.16</v>
      </c>
      <c r="AP8" s="88">
        <v>5</v>
      </c>
      <c r="AQ8" s="118">
        <f>AP8*C8</f>
        <v>12.6</v>
      </c>
      <c r="AR8" s="51">
        <v>8</v>
      </c>
      <c r="AS8" s="99">
        <f>AR8*C8</f>
        <v>20.16</v>
      </c>
      <c r="AT8" s="88">
        <v>20</v>
      </c>
      <c r="AU8" s="118">
        <f>AT8*C8</f>
        <v>50.4</v>
      </c>
      <c r="AV8" s="51">
        <v>10</v>
      </c>
      <c r="AW8" s="119">
        <f>AV8*C8</f>
        <v>25.2</v>
      </c>
      <c r="AX8" s="52">
        <v>20</v>
      </c>
      <c r="AY8" s="118">
        <f>AX8*C8</f>
        <v>50.4</v>
      </c>
      <c r="AZ8" s="52">
        <v>5</v>
      </c>
      <c r="BA8" s="118">
        <f>AZ8*C8</f>
        <v>12.6</v>
      </c>
    </row>
    <row r="9" spans="1:53" ht="15.75" x14ac:dyDescent="0.2">
      <c r="A9" s="37">
        <v>2</v>
      </c>
      <c r="B9" s="150" t="s">
        <v>124</v>
      </c>
      <c r="C9" s="96">
        <v>2.2000000000000002</v>
      </c>
      <c r="D9" s="51">
        <v>30</v>
      </c>
      <c r="E9" s="99">
        <f t="shared" ref="E9:E38" si="0">C9*D9</f>
        <v>66</v>
      </c>
      <c r="F9" s="51">
        <v>10</v>
      </c>
      <c r="G9" s="99">
        <f t="shared" ref="G9:G38" si="1">C9*F9</f>
        <v>22</v>
      </c>
      <c r="H9" s="51">
        <v>10</v>
      </c>
      <c r="I9" s="99">
        <f t="shared" ref="I9:I38" si="2">H9*C9</f>
        <v>22</v>
      </c>
      <c r="J9" s="51">
        <v>15</v>
      </c>
      <c r="K9" s="99">
        <f t="shared" ref="K9:K38" si="3">C9*J9</f>
        <v>33</v>
      </c>
      <c r="L9" s="51">
        <v>25</v>
      </c>
      <c r="M9" s="99">
        <f t="shared" ref="M9:M38" si="4">L9*C9</f>
        <v>55.000000000000007</v>
      </c>
      <c r="N9" s="51">
        <v>10</v>
      </c>
      <c r="O9" s="99">
        <f t="shared" ref="O9:O38" si="5">N9*C9</f>
        <v>22</v>
      </c>
      <c r="P9" s="51">
        <v>25</v>
      </c>
      <c r="Q9" s="99">
        <f t="shared" ref="Q9:Q38" si="6">P9*C9</f>
        <v>55.000000000000007</v>
      </c>
      <c r="R9" s="51">
        <v>25</v>
      </c>
      <c r="S9" s="99">
        <f t="shared" ref="S9:S38" si="7">R9*C9</f>
        <v>55.000000000000007</v>
      </c>
      <c r="T9" s="51">
        <v>25</v>
      </c>
      <c r="U9" s="99">
        <f t="shared" ref="U9:U38" si="8">T9*C9</f>
        <v>55.000000000000007</v>
      </c>
      <c r="V9" s="51">
        <v>4</v>
      </c>
      <c r="W9" s="99">
        <f t="shared" ref="W9:W38" si="9">V9*C9</f>
        <v>8.8000000000000007</v>
      </c>
      <c r="X9" s="51">
        <v>20</v>
      </c>
      <c r="Y9" s="99">
        <f t="shared" ref="Y9:Y38" si="10">X9*C9</f>
        <v>44</v>
      </c>
      <c r="Z9" s="51">
        <v>4</v>
      </c>
      <c r="AA9" s="99">
        <f t="shared" ref="AA9:AA38" si="11">Z9*C9</f>
        <v>8.8000000000000007</v>
      </c>
      <c r="AB9" s="51">
        <v>6</v>
      </c>
      <c r="AC9" s="99">
        <f t="shared" ref="AC9:AC38" si="12">AB9*C9</f>
        <v>13.200000000000001</v>
      </c>
      <c r="AD9" s="51">
        <v>20</v>
      </c>
      <c r="AE9" s="99">
        <f t="shared" ref="AE9:AE38" si="13">AD9*C9</f>
        <v>44</v>
      </c>
      <c r="AF9" s="51">
        <v>4</v>
      </c>
      <c r="AG9" s="99">
        <f t="shared" ref="AG9:AG38" si="14">C9*AF9</f>
        <v>8.8000000000000007</v>
      </c>
      <c r="AH9" s="51">
        <v>5</v>
      </c>
      <c r="AI9" s="99">
        <f t="shared" ref="AI9:AI38" si="15">AH9*C9</f>
        <v>11</v>
      </c>
      <c r="AJ9" s="51">
        <v>20</v>
      </c>
      <c r="AK9" s="99">
        <f t="shared" ref="AK9:AK38" si="16">AJ9*C9</f>
        <v>44</v>
      </c>
      <c r="AL9" s="51">
        <v>25</v>
      </c>
      <c r="AM9" s="99">
        <f t="shared" ref="AM9:AM38" si="17">AL9*C9</f>
        <v>55.000000000000007</v>
      </c>
      <c r="AN9" s="51">
        <v>10</v>
      </c>
      <c r="AO9" s="99">
        <f t="shared" ref="AO9:AO38" si="18">AN9*C9</f>
        <v>22</v>
      </c>
      <c r="AP9" s="88">
        <v>5</v>
      </c>
      <c r="AQ9" s="118">
        <f t="shared" ref="AQ9:AQ38" si="19">AP9*C9</f>
        <v>11</v>
      </c>
      <c r="AR9" s="51">
        <v>10</v>
      </c>
      <c r="AS9" s="99">
        <f t="shared" ref="AS9:AS38" si="20">AR9*C9</f>
        <v>22</v>
      </c>
      <c r="AT9" s="88">
        <v>20</v>
      </c>
      <c r="AU9" s="118">
        <f t="shared" ref="AU9:AU38" si="21">AT9*C9</f>
        <v>44</v>
      </c>
      <c r="AV9" s="51">
        <v>10</v>
      </c>
      <c r="AW9" s="119">
        <f t="shared" ref="AW9:AW38" si="22">AV9*C9</f>
        <v>22</v>
      </c>
      <c r="AX9" s="52">
        <v>10</v>
      </c>
      <c r="AY9" s="118">
        <f t="shared" ref="AY9:AY38" si="23">AX9*C9</f>
        <v>22</v>
      </c>
      <c r="AZ9" s="52">
        <v>10</v>
      </c>
      <c r="BA9" s="118">
        <f t="shared" ref="BA9:BA38" si="24">AZ9*C9</f>
        <v>22</v>
      </c>
    </row>
    <row r="10" spans="1:53" ht="15.75" x14ac:dyDescent="0.2">
      <c r="A10" s="37">
        <v>3</v>
      </c>
      <c r="B10" s="150" t="s">
        <v>184</v>
      </c>
      <c r="C10" s="96">
        <v>2.2000000000000002</v>
      </c>
      <c r="D10" s="51">
        <v>15</v>
      </c>
      <c r="E10" s="99">
        <f t="shared" si="0"/>
        <v>33</v>
      </c>
      <c r="F10" s="51">
        <v>10</v>
      </c>
      <c r="G10" s="99">
        <f t="shared" si="1"/>
        <v>22</v>
      </c>
      <c r="H10" s="51">
        <v>10</v>
      </c>
      <c r="I10" s="99">
        <f t="shared" si="2"/>
        <v>22</v>
      </c>
      <c r="J10" s="51">
        <v>10</v>
      </c>
      <c r="K10" s="99">
        <f t="shared" si="3"/>
        <v>22</v>
      </c>
      <c r="L10" s="51">
        <v>10</v>
      </c>
      <c r="M10" s="99">
        <f t="shared" si="4"/>
        <v>22</v>
      </c>
      <c r="N10" s="51">
        <v>5</v>
      </c>
      <c r="O10" s="99">
        <f t="shared" si="5"/>
        <v>11</v>
      </c>
      <c r="P10" s="51">
        <v>10</v>
      </c>
      <c r="Q10" s="99">
        <f t="shared" si="6"/>
        <v>22</v>
      </c>
      <c r="R10" s="51">
        <v>15</v>
      </c>
      <c r="S10" s="99">
        <f t="shared" si="7"/>
        <v>33</v>
      </c>
      <c r="T10" s="51">
        <v>15</v>
      </c>
      <c r="U10" s="99">
        <f t="shared" si="8"/>
        <v>33</v>
      </c>
      <c r="V10" s="51">
        <v>6</v>
      </c>
      <c r="W10" s="99">
        <f t="shared" si="9"/>
        <v>13.200000000000001</v>
      </c>
      <c r="X10" s="51">
        <v>0</v>
      </c>
      <c r="Y10" s="99">
        <f t="shared" si="10"/>
        <v>0</v>
      </c>
      <c r="Z10" s="51">
        <v>0</v>
      </c>
      <c r="AA10" s="99">
        <f t="shared" si="11"/>
        <v>0</v>
      </c>
      <c r="AB10" s="51">
        <v>0</v>
      </c>
      <c r="AC10" s="99">
        <f t="shared" si="12"/>
        <v>0</v>
      </c>
      <c r="AD10" s="51">
        <v>0</v>
      </c>
      <c r="AE10" s="99">
        <f t="shared" si="13"/>
        <v>0</v>
      </c>
      <c r="AF10" s="51">
        <v>0</v>
      </c>
      <c r="AG10" s="99">
        <f t="shared" si="14"/>
        <v>0</v>
      </c>
      <c r="AH10" s="51">
        <v>0</v>
      </c>
      <c r="AI10" s="99">
        <f t="shared" si="15"/>
        <v>0</v>
      </c>
      <c r="AJ10" s="51">
        <v>0</v>
      </c>
      <c r="AK10" s="99">
        <f t="shared" si="16"/>
        <v>0</v>
      </c>
      <c r="AL10" s="51">
        <v>0</v>
      </c>
      <c r="AM10" s="99">
        <f t="shared" si="17"/>
        <v>0</v>
      </c>
      <c r="AN10" s="51">
        <v>6</v>
      </c>
      <c r="AO10" s="99">
        <f t="shared" si="18"/>
        <v>13.200000000000001</v>
      </c>
      <c r="AP10" s="88"/>
      <c r="AQ10" s="118">
        <f t="shared" si="19"/>
        <v>0</v>
      </c>
      <c r="AR10" s="51">
        <v>6</v>
      </c>
      <c r="AS10" s="99">
        <f t="shared" si="20"/>
        <v>13.200000000000001</v>
      </c>
      <c r="AT10" s="88"/>
      <c r="AU10" s="118">
        <f t="shared" si="21"/>
        <v>0</v>
      </c>
      <c r="AV10" s="51">
        <v>10</v>
      </c>
      <c r="AW10" s="119">
        <f t="shared" si="22"/>
        <v>22</v>
      </c>
      <c r="AX10" s="52">
        <v>10</v>
      </c>
      <c r="AY10" s="118">
        <f t="shared" si="23"/>
        <v>22</v>
      </c>
      <c r="AZ10" s="52"/>
      <c r="BA10" s="118">
        <f t="shared" si="24"/>
        <v>0</v>
      </c>
    </row>
    <row r="11" spans="1:53" ht="15.75" x14ac:dyDescent="0.2">
      <c r="A11" s="37">
        <v>4</v>
      </c>
      <c r="B11" s="150" t="s">
        <v>125</v>
      </c>
      <c r="C11" s="96">
        <v>2.08</v>
      </c>
      <c r="D11" s="51">
        <v>2</v>
      </c>
      <c r="E11" s="99">
        <f t="shared" si="0"/>
        <v>4.16</v>
      </c>
      <c r="F11" s="51">
        <v>2</v>
      </c>
      <c r="G11" s="99">
        <f t="shared" si="1"/>
        <v>4.16</v>
      </c>
      <c r="H11" s="51">
        <v>2</v>
      </c>
      <c r="I11" s="99">
        <f t="shared" si="2"/>
        <v>4.16</v>
      </c>
      <c r="J11" s="51">
        <v>1</v>
      </c>
      <c r="K11" s="99">
        <f t="shared" si="3"/>
        <v>2.08</v>
      </c>
      <c r="L11" s="51">
        <v>1</v>
      </c>
      <c r="M11" s="99">
        <f t="shared" si="4"/>
        <v>2.08</v>
      </c>
      <c r="N11" s="51">
        <v>1</v>
      </c>
      <c r="O11" s="99">
        <f t="shared" si="5"/>
        <v>2.08</v>
      </c>
      <c r="P11" s="51">
        <v>1</v>
      </c>
      <c r="Q11" s="99">
        <f t="shared" si="6"/>
        <v>2.08</v>
      </c>
      <c r="R11" s="51">
        <v>1</v>
      </c>
      <c r="S11" s="99">
        <f t="shared" si="7"/>
        <v>2.08</v>
      </c>
      <c r="T11" s="51">
        <v>1</v>
      </c>
      <c r="U11" s="99">
        <f t="shared" si="8"/>
        <v>2.08</v>
      </c>
      <c r="V11" s="51">
        <v>0</v>
      </c>
      <c r="W11" s="99">
        <f t="shared" si="9"/>
        <v>0</v>
      </c>
      <c r="X11" s="51">
        <v>2</v>
      </c>
      <c r="Y11" s="99">
        <f t="shared" si="10"/>
        <v>4.16</v>
      </c>
      <c r="Z11" s="51">
        <v>1</v>
      </c>
      <c r="AA11" s="99">
        <f t="shared" si="11"/>
        <v>2.08</v>
      </c>
      <c r="AB11" s="51">
        <v>1</v>
      </c>
      <c r="AC11" s="99">
        <f t="shared" si="12"/>
        <v>2.08</v>
      </c>
      <c r="AD11" s="51">
        <v>3</v>
      </c>
      <c r="AE11" s="99">
        <f t="shared" si="13"/>
        <v>6.24</v>
      </c>
      <c r="AF11" s="51">
        <v>1</v>
      </c>
      <c r="AG11" s="99">
        <f t="shared" si="14"/>
        <v>2.08</v>
      </c>
      <c r="AH11" s="51">
        <v>2</v>
      </c>
      <c r="AI11" s="99">
        <f t="shared" si="15"/>
        <v>4.16</v>
      </c>
      <c r="AJ11" s="51">
        <v>1</v>
      </c>
      <c r="AK11" s="99">
        <f t="shared" si="16"/>
        <v>2.08</v>
      </c>
      <c r="AL11" s="51">
        <v>1</v>
      </c>
      <c r="AM11" s="99">
        <f t="shared" si="17"/>
        <v>2.08</v>
      </c>
      <c r="AN11" s="51">
        <v>1</v>
      </c>
      <c r="AO11" s="99">
        <f t="shared" si="18"/>
        <v>2.08</v>
      </c>
      <c r="AP11" s="88">
        <v>2</v>
      </c>
      <c r="AQ11" s="118">
        <f t="shared" si="19"/>
        <v>4.16</v>
      </c>
      <c r="AR11" s="51">
        <v>1</v>
      </c>
      <c r="AS11" s="99">
        <f t="shared" si="20"/>
        <v>2.08</v>
      </c>
      <c r="AT11" s="88">
        <v>3</v>
      </c>
      <c r="AU11" s="118">
        <f t="shared" si="21"/>
        <v>6.24</v>
      </c>
      <c r="AV11" s="51">
        <v>4</v>
      </c>
      <c r="AW11" s="119">
        <f t="shared" si="22"/>
        <v>8.32</v>
      </c>
      <c r="AX11" s="52">
        <v>4</v>
      </c>
      <c r="AY11" s="118">
        <f t="shared" si="23"/>
        <v>8.32</v>
      </c>
      <c r="AZ11" s="52">
        <v>2</v>
      </c>
      <c r="BA11" s="118">
        <f t="shared" si="24"/>
        <v>4.16</v>
      </c>
    </row>
    <row r="12" spans="1:53" ht="15.75" x14ac:dyDescent="0.2">
      <c r="A12" s="37">
        <v>5</v>
      </c>
      <c r="B12" s="151" t="s">
        <v>126</v>
      </c>
      <c r="C12" s="97">
        <v>0.81</v>
      </c>
      <c r="D12" s="51">
        <v>20</v>
      </c>
      <c r="E12" s="99">
        <f t="shared" si="0"/>
        <v>16.200000000000003</v>
      </c>
      <c r="F12" s="51">
        <v>20</v>
      </c>
      <c r="G12" s="99">
        <f t="shared" si="1"/>
        <v>16.200000000000003</v>
      </c>
      <c r="H12" s="51">
        <v>20</v>
      </c>
      <c r="I12" s="99">
        <f t="shared" si="2"/>
        <v>16.200000000000003</v>
      </c>
      <c r="J12" s="51">
        <v>15</v>
      </c>
      <c r="K12" s="99">
        <f t="shared" si="3"/>
        <v>12.15</v>
      </c>
      <c r="L12" s="51">
        <v>20</v>
      </c>
      <c r="M12" s="99">
        <f t="shared" si="4"/>
        <v>16.200000000000003</v>
      </c>
      <c r="N12" s="51">
        <v>10</v>
      </c>
      <c r="O12" s="99">
        <f t="shared" si="5"/>
        <v>8.1000000000000014</v>
      </c>
      <c r="P12" s="51">
        <v>25</v>
      </c>
      <c r="Q12" s="99">
        <f t="shared" si="6"/>
        <v>20.25</v>
      </c>
      <c r="R12" s="51">
        <v>20</v>
      </c>
      <c r="S12" s="99">
        <f t="shared" si="7"/>
        <v>16.200000000000003</v>
      </c>
      <c r="T12" s="51">
        <v>20</v>
      </c>
      <c r="U12" s="99">
        <f t="shared" si="8"/>
        <v>16.200000000000003</v>
      </c>
      <c r="V12" s="51">
        <v>2</v>
      </c>
      <c r="W12" s="99">
        <f t="shared" si="9"/>
        <v>1.62</v>
      </c>
      <c r="X12" s="51">
        <v>20</v>
      </c>
      <c r="Y12" s="99">
        <f t="shared" si="10"/>
        <v>16.200000000000003</v>
      </c>
      <c r="Z12" s="51">
        <v>2</v>
      </c>
      <c r="AA12" s="99">
        <f t="shared" si="11"/>
        <v>1.62</v>
      </c>
      <c r="AB12" s="51">
        <v>3</v>
      </c>
      <c r="AC12" s="99">
        <f t="shared" si="12"/>
        <v>2.4300000000000002</v>
      </c>
      <c r="AD12" s="51">
        <v>10</v>
      </c>
      <c r="AE12" s="99">
        <f t="shared" si="13"/>
        <v>8.1000000000000014</v>
      </c>
      <c r="AF12" s="51">
        <v>2</v>
      </c>
      <c r="AG12" s="99">
        <f t="shared" si="14"/>
        <v>1.62</v>
      </c>
      <c r="AH12" s="51">
        <v>8</v>
      </c>
      <c r="AI12" s="99">
        <f t="shared" si="15"/>
        <v>6.48</v>
      </c>
      <c r="AJ12" s="51">
        <v>8</v>
      </c>
      <c r="AK12" s="99">
        <f t="shared" si="16"/>
        <v>6.48</v>
      </c>
      <c r="AL12" s="51">
        <v>10</v>
      </c>
      <c r="AM12" s="99">
        <f t="shared" si="17"/>
        <v>8.1000000000000014</v>
      </c>
      <c r="AN12" s="51">
        <v>7</v>
      </c>
      <c r="AO12" s="99">
        <f t="shared" si="18"/>
        <v>5.67</v>
      </c>
      <c r="AP12" s="88">
        <v>3</v>
      </c>
      <c r="AQ12" s="118">
        <f t="shared" si="19"/>
        <v>2.4300000000000002</v>
      </c>
      <c r="AR12" s="51">
        <v>7</v>
      </c>
      <c r="AS12" s="99">
        <f t="shared" si="20"/>
        <v>5.67</v>
      </c>
      <c r="AT12" s="88">
        <v>15</v>
      </c>
      <c r="AU12" s="118">
        <f t="shared" si="21"/>
        <v>12.15</v>
      </c>
      <c r="AV12" s="51">
        <v>8</v>
      </c>
      <c r="AW12" s="119">
        <f t="shared" si="22"/>
        <v>6.48</v>
      </c>
      <c r="AX12" s="52">
        <v>5</v>
      </c>
      <c r="AY12" s="118">
        <f t="shared" si="23"/>
        <v>4.0500000000000007</v>
      </c>
      <c r="AZ12" s="52">
        <v>5</v>
      </c>
      <c r="BA12" s="118">
        <f t="shared" si="24"/>
        <v>4.0500000000000007</v>
      </c>
    </row>
    <row r="13" spans="1:53" ht="15.75" x14ac:dyDescent="0.2">
      <c r="A13" s="37">
        <v>6</v>
      </c>
      <c r="B13" s="150" t="s">
        <v>268</v>
      </c>
      <c r="C13" s="96">
        <v>6.94</v>
      </c>
      <c r="D13" s="51">
        <v>5</v>
      </c>
      <c r="E13" s="99">
        <f t="shared" si="0"/>
        <v>34.700000000000003</v>
      </c>
      <c r="F13" s="51">
        <v>5</v>
      </c>
      <c r="G13" s="99">
        <f t="shared" si="1"/>
        <v>34.700000000000003</v>
      </c>
      <c r="H13" s="51">
        <v>5</v>
      </c>
      <c r="I13" s="99">
        <f t="shared" si="2"/>
        <v>34.700000000000003</v>
      </c>
      <c r="J13" s="51">
        <v>2</v>
      </c>
      <c r="K13" s="99">
        <f t="shared" si="3"/>
        <v>13.88</v>
      </c>
      <c r="L13" s="51">
        <v>2</v>
      </c>
      <c r="M13" s="99">
        <f t="shared" si="4"/>
        <v>13.88</v>
      </c>
      <c r="N13" s="51">
        <v>1</v>
      </c>
      <c r="O13" s="99">
        <f t="shared" si="5"/>
        <v>6.94</v>
      </c>
      <c r="P13" s="51">
        <v>2</v>
      </c>
      <c r="Q13" s="99">
        <f t="shared" si="6"/>
        <v>13.88</v>
      </c>
      <c r="R13" s="51">
        <v>6</v>
      </c>
      <c r="S13" s="99">
        <f t="shared" si="7"/>
        <v>41.64</v>
      </c>
      <c r="T13" s="51">
        <v>6</v>
      </c>
      <c r="U13" s="99">
        <f t="shared" si="8"/>
        <v>41.64</v>
      </c>
      <c r="V13" s="51">
        <v>4</v>
      </c>
      <c r="W13" s="99">
        <f t="shared" si="9"/>
        <v>27.76</v>
      </c>
      <c r="X13" s="51">
        <v>24</v>
      </c>
      <c r="Y13" s="99">
        <f t="shared" si="10"/>
        <v>166.56</v>
      </c>
      <c r="Z13" s="51">
        <v>2</v>
      </c>
      <c r="AA13" s="99">
        <f t="shared" si="11"/>
        <v>13.88</v>
      </c>
      <c r="AB13" s="51">
        <v>3</v>
      </c>
      <c r="AC13" s="99">
        <f t="shared" si="12"/>
        <v>20.82</v>
      </c>
      <c r="AD13" s="51">
        <v>10</v>
      </c>
      <c r="AE13" s="99">
        <f t="shared" si="13"/>
        <v>69.400000000000006</v>
      </c>
      <c r="AF13" s="51">
        <v>3</v>
      </c>
      <c r="AG13" s="99">
        <f t="shared" si="14"/>
        <v>20.82</v>
      </c>
      <c r="AH13" s="51">
        <v>2</v>
      </c>
      <c r="AI13" s="99">
        <f t="shared" si="15"/>
        <v>13.88</v>
      </c>
      <c r="AJ13" s="51">
        <v>6</v>
      </c>
      <c r="AK13" s="99">
        <f t="shared" si="16"/>
        <v>41.64</v>
      </c>
      <c r="AL13" s="51">
        <v>3</v>
      </c>
      <c r="AM13" s="99">
        <f t="shared" si="17"/>
        <v>20.82</v>
      </c>
      <c r="AN13" s="51">
        <v>3</v>
      </c>
      <c r="AO13" s="99">
        <f t="shared" si="18"/>
        <v>20.82</v>
      </c>
      <c r="AP13" s="88">
        <v>4</v>
      </c>
      <c r="AQ13" s="118">
        <f t="shared" si="19"/>
        <v>27.76</v>
      </c>
      <c r="AR13" s="51">
        <v>3</v>
      </c>
      <c r="AS13" s="99">
        <f t="shared" si="20"/>
        <v>20.82</v>
      </c>
      <c r="AT13" s="88">
        <v>6</v>
      </c>
      <c r="AU13" s="118">
        <f t="shared" si="21"/>
        <v>41.64</v>
      </c>
      <c r="AV13" s="51">
        <v>3</v>
      </c>
      <c r="AW13" s="119">
        <f t="shared" si="22"/>
        <v>20.82</v>
      </c>
      <c r="AX13" s="52">
        <v>3</v>
      </c>
      <c r="AY13" s="118">
        <f t="shared" si="23"/>
        <v>20.82</v>
      </c>
      <c r="AZ13" s="52">
        <v>5</v>
      </c>
      <c r="BA13" s="118">
        <f t="shared" si="24"/>
        <v>34.700000000000003</v>
      </c>
    </row>
    <row r="14" spans="1:53" ht="15.75" x14ac:dyDescent="0.2">
      <c r="A14" s="37">
        <v>7</v>
      </c>
      <c r="B14" s="151" t="s">
        <v>127</v>
      </c>
      <c r="C14" s="144">
        <v>3.97</v>
      </c>
      <c r="D14" s="51">
        <v>10</v>
      </c>
      <c r="E14" s="99">
        <f t="shared" si="0"/>
        <v>39.700000000000003</v>
      </c>
      <c r="F14" s="51">
        <v>5</v>
      </c>
      <c r="G14" s="99">
        <f t="shared" si="1"/>
        <v>19.850000000000001</v>
      </c>
      <c r="H14" s="51">
        <v>5</v>
      </c>
      <c r="I14" s="99">
        <f t="shared" si="2"/>
        <v>19.850000000000001</v>
      </c>
      <c r="J14" s="51">
        <v>1</v>
      </c>
      <c r="K14" s="99">
        <f t="shared" si="3"/>
        <v>3.97</v>
      </c>
      <c r="L14" s="51">
        <v>5</v>
      </c>
      <c r="M14" s="99">
        <f t="shared" si="4"/>
        <v>19.850000000000001</v>
      </c>
      <c r="N14" s="51">
        <v>3</v>
      </c>
      <c r="O14" s="99">
        <f t="shared" si="5"/>
        <v>11.91</v>
      </c>
      <c r="P14" s="51">
        <v>2</v>
      </c>
      <c r="Q14" s="99">
        <f t="shared" si="6"/>
        <v>7.94</v>
      </c>
      <c r="R14" s="51">
        <v>10</v>
      </c>
      <c r="S14" s="99">
        <f t="shared" si="7"/>
        <v>39.700000000000003</v>
      </c>
      <c r="T14" s="51">
        <v>10</v>
      </c>
      <c r="U14" s="99">
        <f t="shared" si="8"/>
        <v>39.700000000000003</v>
      </c>
      <c r="V14" s="51">
        <v>4</v>
      </c>
      <c r="W14" s="99">
        <f t="shared" si="9"/>
        <v>15.88</v>
      </c>
      <c r="X14" s="51">
        <v>10</v>
      </c>
      <c r="Y14" s="99">
        <f t="shared" si="10"/>
        <v>39.700000000000003</v>
      </c>
      <c r="Z14" s="51">
        <v>3</v>
      </c>
      <c r="AA14" s="99">
        <f t="shared" si="11"/>
        <v>11.91</v>
      </c>
      <c r="AB14" s="51">
        <v>3</v>
      </c>
      <c r="AC14" s="99">
        <f t="shared" si="12"/>
        <v>11.91</v>
      </c>
      <c r="AD14" s="51">
        <v>8</v>
      </c>
      <c r="AE14" s="99">
        <f t="shared" si="13"/>
        <v>31.76</v>
      </c>
      <c r="AF14" s="51">
        <v>2</v>
      </c>
      <c r="AG14" s="99">
        <f t="shared" si="14"/>
        <v>7.94</v>
      </c>
      <c r="AH14" s="51">
        <v>4</v>
      </c>
      <c r="AI14" s="99">
        <f t="shared" si="15"/>
        <v>15.88</v>
      </c>
      <c r="AJ14" s="51">
        <v>2</v>
      </c>
      <c r="AK14" s="99">
        <f t="shared" si="16"/>
        <v>7.94</v>
      </c>
      <c r="AL14" s="51">
        <v>2</v>
      </c>
      <c r="AM14" s="99">
        <f t="shared" si="17"/>
        <v>7.94</v>
      </c>
      <c r="AN14" s="51">
        <v>1</v>
      </c>
      <c r="AO14" s="99">
        <f t="shared" si="18"/>
        <v>3.97</v>
      </c>
      <c r="AP14" s="88">
        <v>1</v>
      </c>
      <c r="AQ14" s="118">
        <f t="shared" si="19"/>
        <v>3.97</v>
      </c>
      <c r="AR14" s="51">
        <v>1</v>
      </c>
      <c r="AS14" s="99">
        <f t="shared" si="20"/>
        <v>3.97</v>
      </c>
      <c r="AT14" s="88">
        <v>2</v>
      </c>
      <c r="AU14" s="118">
        <f t="shared" si="21"/>
        <v>7.94</v>
      </c>
      <c r="AV14" s="51">
        <v>2</v>
      </c>
      <c r="AW14" s="119">
        <f t="shared" si="22"/>
        <v>7.94</v>
      </c>
      <c r="AX14" s="52">
        <v>5</v>
      </c>
      <c r="AY14" s="118">
        <f t="shared" si="23"/>
        <v>19.850000000000001</v>
      </c>
      <c r="AZ14" s="52">
        <v>3</v>
      </c>
      <c r="BA14" s="118">
        <f t="shared" si="24"/>
        <v>11.91</v>
      </c>
    </row>
    <row r="15" spans="1:53" ht="15.75" x14ac:dyDescent="0.2">
      <c r="A15" s="37">
        <v>8</v>
      </c>
      <c r="B15" s="151" t="s">
        <v>128</v>
      </c>
      <c r="C15" s="144">
        <v>6.7</v>
      </c>
      <c r="D15" s="51">
        <v>10</v>
      </c>
      <c r="E15" s="99">
        <f t="shared" si="0"/>
        <v>67</v>
      </c>
      <c r="F15" s="51">
        <v>10</v>
      </c>
      <c r="G15" s="99">
        <f t="shared" si="1"/>
        <v>67</v>
      </c>
      <c r="H15" s="51">
        <v>10</v>
      </c>
      <c r="I15" s="99">
        <f t="shared" si="2"/>
        <v>67</v>
      </c>
      <c r="J15" s="51">
        <v>5</v>
      </c>
      <c r="K15" s="99">
        <f t="shared" si="3"/>
        <v>33.5</v>
      </c>
      <c r="L15" s="51">
        <v>10</v>
      </c>
      <c r="M15" s="99">
        <f t="shared" si="4"/>
        <v>67</v>
      </c>
      <c r="N15" s="51">
        <v>2</v>
      </c>
      <c r="O15" s="99">
        <f t="shared" si="5"/>
        <v>13.4</v>
      </c>
      <c r="P15" s="51">
        <v>5</v>
      </c>
      <c r="Q15" s="99">
        <f t="shared" si="6"/>
        <v>33.5</v>
      </c>
      <c r="R15" s="51">
        <v>10</v>
      </c>
      <c r="S15" s="99">
        <f t="shared" si="7"/>
        <v>67</v>
      </c>
      <c r="T15" s="51">
        <v>10</v>
      </c>
      <c r="U15" s="99">
        <f t="shared" si="8"/>
        <v>67</v>
      </c>
      <c r="V15" s="51">
        <v>4</v>
      </c>
      <c r="W15" s="99">
        <f t="shared" si="9"/>
        <v>26.8</v>
      </c>
      <c r="X15" s="51">
        <v>4</v>
      </c>
      <c r="Y15" s="99">
        <f t="shared" si="10"/>
        <v>26.8</v>
      </c>
      <c r="Z15" s="51">
        <v>1</v>
      </c>
      <c r="AA15" s="99">
        <f t="shared" si="11"/>
        <v>6.7</v>
      </c>
      <c r="AB15" s="51">
        <v>0</v>
      </c>
      <c r="AC15" s="99">
        <f t="shared" si="12"/>
        <v>0</v>
      </c>
      <c r="AD15" s="51">
        <v>0</v>
      </c>
      <c r="AE15" s="99">
        <f t="shared" si="13"/>
        <v>0</v>
      </c>
      <c r="AF15" s="51">
        <v>1</v>
      </c>
      <c r="AG15" s="99">
        <f t="shared" si="14"/>
        <v>6.7</v>
      </c>
      <c r="AH15" s="51">
        <v>1</v>
      </c>
      <c r="AI15" s="99">
        <f t="shared" si="15"/>
        <v>6.7</v>
      </c>
      <c r="AJ15" s="51">
        <v>5</v>
      </c>
      <c r="AK15" s="99">
        <f t="shared" si="16"/>
        <v>33.5</v>
      </c>
      <c r="AL15" s="51">
        <v>0</v>
      </c>
      <c r="AM15" s="99">
        <f t="shared" si="17"/>
        <v>0</v>
      </c>
      <c r="AN15" s="51">
        <v>3</v>
      </c>
      <c r="AO15" s="99">
        <f t="shared" si="18"/>
        <v>20.100000000000001</v>
      </c>
      <c r="AP15" s="88">
        <v>5</v>
      </c>
      <c r="AQ15" s="118">
        <f t="shared" si="19"/>
        <v>33.5</v>
      </c>
      <c r="AR15" s="51">
        <v>3</v>
      </c>
      <c r="AS15" s="99">
        <f t="shared" si="20"/>
        <v>20.100000000000001</v>
      </c>
      <c r="AT15" s="88">
        <v>2</v>
      </c>
      <c r="AU15" s="118">
        <f t="shared" si="21"/>
        <v>13.4</v>
      </c>
      <c r="AV15" s="51">
        <v>8</v>
      </c>
      <c r="AW15" s="119">
        <f t="shared" si="22"/>
        <v>53.6</v>
      </c>
      <c r="AX15" s="52">
        <v>10</v>
      </c>
      <c r="AY15" s="118">
        <f t="shared" si="23"/>
        <v>67</v>
      </c>
      <c r="AZ15" s="52"/>
      <c r="BA15" s="118">
        <f t="shared" si="24"/>
        <v>0</v>
      </c>
    </row>
    <row r="16" spans="1:53" ht="15.75" x14ac:dyDescent="0.2">
      <c r="A16" s="37">
        <v>9</v>
      </c>
      <c r="B16" s="151" t="s">
        <v>145</v>
      </c>
      <c r="C16" s="144">
        <v>4.84</v>
      </c>
      <c r="D16" s="51">
        <v>10</v>
      </c>
      <c r="E16" s="99">
        <f t="shared" si="0"/>
        <v>48.4</v>
      </c>
      <c r="F16" s="51">
        <v>10</v>
      </c>
      <c r="G16" s="99">
        <f t="shared" si="1"/>
        <v>48.4</v>
      </c>
      <c r="H16" s="51">
        <v>10</v>
      </c>
      <c r="I16" s="99">
        <f t="shared" si="2"/>
        <v>48.4</v>
      </c>
      <c r="J16" s="51">
        <v>5</v>
      </c>
      <c r="K16" s="99">
        <f t="shared" si="3"/>
        <v>24.2</v>
      </c>
      <c r="L16" s="51">
        <v>10</v>
      </c>
      <c r="M16" s="99">
        <f t="shared" si="4"/>
        <v>48.4</v>
      </c>
      <c r="N16" s="51">
        <v>2</v>
      </c>
      <c r="O16" s="99">
        <f t="shared" si="5"/>
        <v>9.68</v>
      </c>
      <c r="P16" s="51">
        <v>5</v>
      </c>
      <c r="Q16" s="99">
        <f t="shared" si="6"/>
        <v>24.2</v>
      </c>
      <c r="R16" s="51">
        <v>10</v>
      </c>
      <c r="S16" s="99">
        <f t="shared" si="7"/>
        <v>48.4</v>
      </c>
      <c r="T16" s="51">
        <v>10</v>
      </c>
      <c r="U16" s="99">
        <f t="shared" si="8"/>
        <v>48.4</v>
      </c>
      <c r="V16" s="51">
        <v>4</v>
      </c>
      <c r="W16" s="99">
        <f t="shared" si="9"/>
        <v>19.36</v>
      </c>
      <c r="X16" s="51">
        <v>0</v>
      </c>
      <c r="Y16" s="99">
        <f t="shared" si="10"/>
        <v>0</v>
      </c>
      <c r="Z16" s="51">
        <v>0</v>
      </c>
      <c r="AA16" s="99">
        <f t="shared" si="11"/>
        <v>0</v>
      </c>
      <c r="AB16" s="51">
        <v>0</v>
      </c>
      <c r="AC16" s="99">
        <f t="shared" si="12"/>
        <v>0</v>
      </c>
      <c r="AD16" s="51">
        <v>0</v>
      </c>
      <c r="AE16" s="99">
        <f t="shared" si="13"/>
        <v>0</v>
      </c>
      <c r="AF16" s="51">
        <v>0</v>
      </c>
      <c r="AG16" s="99">
        <f t="shared" si="14"/>
        <v>0</v>
      </c>
      <c r="AH16" s="51">
        <v>0</v>
      </c>
      <c r="AI16" s="99">
        <f t="shared" si="15"/>
        <v>0</v>
      </c>
      <c r="AJ16" s="51">
        <v>0</v>
      </c>
      <c r="AK16" s="99">
        <f t="shared" si="16"/>
        <v>0</v>
      </c>
      <c r="AL16" s="51">
        <v>0</v>
      </c>
      <c r="AM16" s="99">
        <f t="shared" si="17"/>
        <v>0</v>
      </c>
      <c r="AN16" s="51">
        <v>0</v>
      </c>
      <c r="AO16" s="99">
        <f t="shared" si="18"/>
        <v>0</v>
      </c>
      <c r="AP16" s="88"/>
      <c r="AQ16" s="118">
        <f t="shared" si="19"/>
        <v>0</v>
      </c>
      <c r="AR16" s="51">
        <v>0</v>
      </c>
      <c r="AS16" s="99">
        <f t="shared" si="20"/>
        <v>0</v>
      </c>
      <c r="AT16" s="88"/>
      <c r="AU16" s="118">
        <f t="shared" si="21"/>
        <v>0</v>
      </c>
      <c r="AV16" s="51">
        <v>0</v>
      </c>
      <c r="AW16" s="119">
        <f t="shared" si="22"/>
        <v>0</v>
      </c>
      <c r="AX16" s="52"/>
      <c r="AY16" s="118">
        <f t="shared" si="23"/>
        <v>0</v>
      </c>
      <c r="AZ16" s="52"/>
      <c r="BA16" s="118">
        <f t="shared" si="24"/>
        <v>0</v>
      </c>
    </row>
    <row r="17" spans="1:53" ht="15.75" x14ac:dyDescent="0.2">
      <c r="A17" s="37">
        <v>10</v>
      </c>
      <c r="B17" s="151" t="s">
        <v>185</v>
      </c>
      <c r="C17" s="144">
        <v>2.61</v>
      </c>
      <c r="D17" s="51">
        <v>0</v>
      </c>
      <c r="E17" s="99">
        <f t="shared" si="0"/>
        <v>0</v>
      </c>
      <c r="F17" s="51">
        <v>0</v>
      </c>
      <c r="G17" s="99">
        <f t="shared" si="1"/>
        <v>0</v>
      </c>
      <c r="H17" s="51">
        <v>0</v>
      </c>
      <c r="I17" s="99">
        <f t="shared" si="2"/>
        <v>0</v>
      </c>
      <c r="J17" s="51">
        <v>0</v>
      </c>
      <c r="K17" s="99">
        <f t="shared" si="3"/>
        <v>0</v>
      </c>
      <c r="L17" s="51">
        <v>0</v>
      </c>
      <c r="M17" s="99">
        <f t="shared" si="4"/>
        <v>0</v>
      </c>
      <c r="N17" s="51">
        <v>1</v>
      </c>
      <c r="O17" s="99">
        <f t="shared" si="5"/>
        <v>2.61</v>
      </c>
      <c r="P17" s="51">
        <v>2</v>
      </c>
      <c r="Q17" s="99">
        <f t="shared" si="6"/>
        <v>5.22</v>
      </c>
      <c r="R17" s="51">
        <v>0</v>
      </c>
      <c r="S17" s="99">
        <f t="shared" si="7"/>
        <v>0</v>
      </c>
      <c r="T17" s="51">
        <v>0</v>
      </c>
      <c r="U17" s="99">
        <f t="shared" si="8"/>
        <v>0</v>
      </c>
      <c r="V17" s="51">
        <v>0</v>
      </c>
      <c r="W17" s="99">
        <f t="shared" si="9"/>
        <v>0</v>
      </c>
      <c r="X17" s="51">
        <v>0</v>
      </c>
      <c r="Y17" s="99">
        <f t="shared" si="10"/>
        <v>0</v>
      </c>
      <c r="Z17" s="51">
        <v>0</v>
      </c>
      <c r="AA17" s="99">
        <f t="shared" si="11"/>
        <v>0</v>
      </c>
      <c r="AB17" s="51">
        <v>0</v>
      </c>
      <c r="AC17" s="99">
        <f t="shared" si="12"/>
        <v>0</v>
      </c>
      <c r="AD17" s="51">
        <v>0</v>
      </c>
      <c r="AE17" s="99">
        <f t="shared" si="13"/>
        <v>0</v>
      </c>
      <c r="AF17" s="51">
        <v>0</v>
      </c>
      <c r="AG17" s="99">
        <f t="shared" si="14"/>
        <v>0</v>
      </c>
      <c r="AH17" s="51">
        <v>0</v>
      </c>
      <c r="AI17" s="99">
        <f t="shared" si="15"/>
        <v>0</v>
      </c>
      <c r="AJ17" s="51"/>
      <c r="AK17" s="99">
        <f t="shared" si="16"/>
        <v>0</v>
      </c>
      <c r="AL17" s="51">
        <v>0</v>
      </c>
      <c r="AM17" s="99">
        <f t="shared" si="17"/>
        <v>0</v>
      </c>
      <c r="AN17" s="51">
        <v>2</v>
      </c>
      <c r="AO17" s="99">
        <f t="shared" si="18"/>
        <v>5.22</v>
      </c>
      <c r="AP17" s="88"/>
      <c r="AQ17" s="118">
        <f t="shared" si="19"/>
        <v>0</v>
      </c>
      <c r="AR17" s="51">
        <v>2</v>
      </c>
      <c r="AS17" s="99">
        <f t="shared" si="20"/>
        <v>5.22</v>
      </c>
      <c r="AT17" s="88"/>
      <c r="AU17" s="118">
        <f t="shared" si="21"/>
        <v>0</v>
      </c>
      <c r="AV17" s="51">
        <v>0</v>
      </c>
      <c r="AW17" s="119">
        <f t="shared" si="22"/>
        <v>0</v>
      </c>
      <c r="AX17" s="52"/>
      <c r="AY17" s="118">
        <f t="shared" si="23"/>
        <v>0</v>
      </c>
      <c r="AZ17" s="52"/>
      <c r="BA17" s="118">
        <f t="shared" si="24"/>
        <v>0</v>
      </c>
    </row>
    <row r="18" spans="1:53" ht="15.75" x14ac:dyDescent="0.2">
      <c r="A18" s="37">
        <v>11</v>
      </c>
      <c r="B18" s="151" t="s">
        <v>129</v>
      </c>
      <c r="C18" s="144">
        <v>0.14000000000000001</v>
      </c>
      <c r="D18" s="51">
        <v>300</v>
      </c>
      <c r="E18" s="99">
        <f t="shared" si="0"/>
        <v>42.000000000000007</v>
      </c>
      <c r="F18" s="51">
        <v>100</v>
      </c>
      <c r="G18" s="99">
        <f t="shared" si="1"/>
        <v>14.000000000000002</v>
      </c>
      <c r="H18" s="51">
        <v>100</v>
      </c>
      <c r="I18" s="99">
        <f t="shared" si="2"/>
        <v>14.000000000000002</v>
      </c>
      <c r="J18" s="51">
        <v>100</v>
      </c>
      <c r="K18" s="99">
        <f t="shared" si="3"/>
        <v>14.000000000000002</v>
      </c>
      <c r="L18" s="51">
        <v>100</v>
      </c>
      <c r="M18" s="99">
        <f t="shared" si="4"/>
        <v>14.000000000000002</v>
      </c>
      <c r="N18" s="51">
        <v>50</v>
      </c>
      <c r="O18" s="99">
        <f t="shared" si="5"/>
        <v>7.0000000000000009</v>
      </c>
      <c r="P18" s="51">
        <v>200</v>
      </c>
      <c r="Q18" s="99">
        <f t="shared" si="6"/>
        <v>28.000000000000004</v>
      </c>
      <c r="R18" s="51">
        <v>300</v>
      </c>
      <c r="S18" s="99">
        <f t="shared" si="7"/>
        <v>42.000000000000007</v>
      </c>
      <c r="T18" s="51">
        <v>300</v>
      </c>
      <c r="U18" s="99">
        <f t="shared" si="8"/>
        <v>42.000000000000007</v>
      </c>
      <c r="V18" s="51">
        <v>40</v>
      </c>
      <c r="W18" s="99">
        <f t="shared" si="9"/>
        <v>5.6000000000000005</v>
      </c>
      <c r="X18" s="51">
        <v>0</v>
      </c>
      <c r="Y18" s="99">
        <f t="shared" si="10"/>
        <v>0</v>
      </c>
      <c r="Z18" s="51">
        <v>0</v>
      </c>
      <c r="AA18" s="99">
        <f t="shared" si="11"/>
        <v>0</v>
      </c>
      <c r="AB18" s="51">
        <v>0</v>
      </c>
      <c r="AC18" s="99">
        <f t="shared" si="12"/>
        <v>0</v>
      </c>
      <c r="AD18" s="51">
        <v>0</v>
      </c>
      <c r="AE18" s="99">
        <f t="shared" si="13"/>
        <v>0</v>
      </c>
      <c r="AF18" s="51">
        <v>0</v>
      </c>
      <c r="AG18" s="99">
        <f t="shared" si="14"/>
        <v>0</v>
      </c>
      <c r="AH18" s="51">
        <v>0</v>
      </c>
      <c r="AI18" s="99">
        <f t="shared" si="15"/>
        <v>0</v>
      </c>
      <c r="AJ18" s="51">
        <v>0</v>
      </c>
      <c r="AK18" s="99">
        <f t="shared" si="16"/>
        <v>0</v>
      </c>
      <c r="AL18" s="51">
        <v>50</v>
      </c>
      <c r="AM18" s="99">
        <f t="shared" si="17"/>
        <v>7.0000000000000009</v>
      </c>
      <c r="AN18" s="51">
        <v>0</v>
      </c>
      <c r="AO18" s="99">
        <f t="shared" si="18"/>
        <v>0</v>
      </c>
      <c r="AP18" s="88"/>
      <c r="AQ18" s="118">
        <f t="shared" si="19"/>
        <v>0</v>
      </c>
      <c r="AR18" s="51">
        <v>0</v>
      </c>
      <c r="AS18" s="99">
        <f t="shared" si="20"/>
        <v>0</v>
      </c>
      <c r="AT18" s="88"/>
      <c r="AU18" s="118">
        <f t="shared" si="21"/>
        <v>0</v>
      </c>
      <c r="AV18" s="51">
        <v>40</v>
      </c>
      <c r="AW18" s="119">
        <f t="shared" si="22"/>
        <v>5.6000000000000005</v>
      </c>
      <c r="AX18" s="52">
        <v>40</v>
      </c>
      <c r="AY18" s="118">
        <f t="shared" si="23"/>
        <v>5.6000000000000005</v>
      </c>
      <c r="AZ18" s="52">
        <v>30</v>
      </c>
      <c r="BA18" s="118">
        <f t="shared" si="24"/>
        <v>4.2</v>
      </c>
    </row>
    <row r="19" spans="1:53" ht="15.75" x14ac:dyDescent="0.2">
      <c r="A19" s="37">
        <v>12</v>
      </c>
      <c r="B19" s="151" t="s">
        <v>130</v>
      </c>
      <c r="C19" s="144">
        <v>0.2</v>
      </c>
      <c r="D19" s="51">
        <v>200</v>
      </c>
      <c r="E19" s="99">
        <f t="shared" si="0"/>
        <v>40</v>
      </c>
      <c r="F19" s="51">
        <v>100</v>
      </c>
      <c r="G19" s="99">
        <f t="shared" si="1"/>
        <v>20</v>
      </c>
      <c r="H19" s="51">
        <v>100</v>
      </c>
      <c r="I19" s="99">
        <f t="shared" si="2"/>
        <v>20</v>
      </c>
      <c r="J19" s="51">
        <v>100</v>
      </c>
      <c r="K19" s="99">
        <f t="shared" si="3"/>
        <v>20</v>
      </c>
      <c r="L19" s="51">
        <v>100</v>
      </c>
      <c r="M19" s="99">
        <f t="shared" si="4"/>
        <v>20</v>
      </c>
      <c r="N19" s="51">
        <v>50</v>
      </c>
      <c r="O19" s="99">
        <f t="shared" si="5"/>
        <v>10</v>
      </c>
      <c r="P19" s="51">
        <v>200</v>
      </c>
      <c r="Q19" s="99">
        <f t="shared" si="6"/>
        <v>40</v>
      </c>
      <c r="R19" s="51">
        <v>250</v>
      </c>
      <c r="S19" s="99">
        <f t="shared" si="7"/>
        <v>50</v>
      </c>
      <c r="T19" s="51">
        <v>250</v>
      </c>
      <c r="U19" s="99">
        <f t="shared" si="8"/>
        <v>50</v>
      </c>
      <c r="V19" s="51">
        <v>10</v>
      </c>
      <c r="W19" s="99">
        <f t="shared" si="9"/>
        <v>2</v>
      </c>
      <c r="X19" s="51">
        <v>50</v>
      </c>
      <c r="Y19" s="99">
        <f t="shared" si="10"/>
        <v>10</v>
      </c>
      <c r="Z19" s="51">
        <v>10</v>
      </c>
      <c r="AA19" s="99">
        <f t="shared" si="11"/>
        <v>2</v>
      </c>
      <c r="AB19" s="51">
        <v>10</v>
      </c>
      <c r="AC19" s="99">
        <f t="shared" si="12"/>
        <v>2</v>
      </c>
      <c r="AD19" s="51">
        <v>50</v>
      </c>
      <c r="AE19" s="99">
        <f t="shared" si="13"/>
        <v>10</v>
      </c>
      <c r="AF19" s="51">
        <v>10</v>
      </c>
      <c r="AG19" s="99">
        <f t="shared" si="14"/>
        <v>2</v>
      </c>
      <c r="AH19" s="51">
        <v>4</v>
      </c>
      <c r="AI19" s="99">
        <f t="shared" si="15"/>
        <v>0.8</v>
      </c>
      <c r="AJ19" s="51">
        <v>100</v>
      </c>
      <c r="AK19" s="99">
        <f t="shared" si="16"/>
        <v>20</v>
      </c>
      <c r="AL19" s="51">
        <v>50</v>
      </c>
      <c r="AM19" s="99">
        <f t="shared" si="17"/>
        <v>10</v>
      </c>
      <c r="AN19" s="51">
        <v>20</v>
      </c>
      <c r="AO19" s="99">
        <f t="shared" si="18"/>
        <v>4</v>
      </c>
      <c r="AP19" s="52">
        <v>50</v>
      </c>
      <c r="AQ19" s="118">
        <f t="shared" si="19"/>
        <v>10</v>
      </c>
      <c r="AR19" s="51">
        <v>20</v>
      </c>
      <c r="AS19" s="99">
        <f t="shared" si="20"/>
        <v>4</v>
      </c>
      <c r="AT19" s="52">
        <v>100</v>
      </c>
      <c r="AU19" s="118">
        <f t="shared" si="21"/>
        <v>20</v>
      </c>
      <c r="AV19" s="51">
        <v>0</v>
      </c>
      <c r="AW19" s="119">
        <f t="shared" si="22"/>
        <v>0</v>
      </c>
      <c r="AX19" s="52"/>
      <c r="AY19" s="118">
        <f t="shared" si="23"/>
        <v>0</v>
      </c>
      <c r="AZ19" s="52">
        <v>30</v>
      </c>
      <c r="BA19" s="118">
        <f t="shared" si="24"/>
        <v>6</v>
      </c>
    </row>
    <row r="20" spans="1:53" ht="15.75" x14ac:dyDescent="0.2">
      <c r="A20" s="37">
        <v>13</v>
      </c>
      <c r="B20" s="151" t="s">
        <v>131</v>
      </c>
      <c r="C20" s="144">
        <v>0.23</v>
      </c>
      <c r="D20" s="51">
        <v>200</v>
      </c>
      <c r="E20" s="99">
        <f t="shared" si="0"/>
        <v>46</v>
      </c>
      <c r="F20" s="51">
        <v>100</v>
      </c>
      <c r="G20" s="99">
        <f t="shared" si="1"/>
        <v>23</v>
      </c>
      <c r="H20" s="51">
        <v>100</v>
      </c>
      <c r="I20" s="99">
        <f t="shared" si="2"/>
        <v>23</v>
      </c>
      <c r="J20" s="51">
        <v>100</v>
      </c>
      <c r="K20" s="99">
        <f t="shared" si="3"/>
        <v>23</v>
      </c>
      <c r="L20" s="51">
        <v>50</v>
      </c>
      <c r="M20" s="99">
        <f t="shared" si="4"/>
        <v>11.5</v>
      </c>
      <c r="N20" s="51">
        <v>50</v>
      </c>
      <c r="O20" s="99">
        <f t="shared" si="5"/>
        <v>11.5</v>
      </c>
      <c r="P20" s="51">
        <v>200</v>
      </c>
      <c r="Q20" s="99">
        <f t="shared" si="6"/>
        <v>46</v>
      </c>
      <c r="R20" s="51">
        <v>200</v>
      </c>
      <c r="S20" s="99">
        <f t="shared" si="7"/>
        <v>46</v>
      </c>
      <c r="T20" s="51">
        <v>200</v>
      </c>
      <c r="U20" s="99">
        <f t="shared" si="8"/>
        <v>46</v>
      </c>
      <c r="V20" s="51">
        <v>20</v>
      </c>
      <c r="W20" s="99">
        <f t="shared" si="9"/>
        <v>4.6000000000000005</v>
      </c>
      <c r="X20" s="51">
        <v>50</v>
      </c>
      <c r="Y20" s="99">
        <f t="shared" si="10"/>
        <v>11.5</v>
      </c>
      <c r="Z20" s="51">
        <v>10</v>
      </c>
      <c r="AA20" s="99">
        <f t="shared" si="11"/>
        <v>2.3000000000000003</v>
      </c>
      <c r="AB20" s="51">
        <v>10</v>
      </c>
      <c r="AC20" s="99">
        <f t="shared" si="12"/>
        <v>2.3000000000000003</v>
      </c>
      <c r="AD20" s="51">
        <v>50</v>
      </c>
      <c r="AE20" s="99">
        <f t="shared" si="13"/>
        <v>11.5</v>
      </c>
      <c r="AF20" s="51">
        <v>10</v>
      </c>
      <c r="AG20" s="99">
        <f t="shared" si="14"/>
        <v>2.3000000000000003</v>
      </c>
      <c r="AH20" s="51">
        <v>4</v>
      </c>
      <c r="AI20" s="99">
        <f t="shared" si="15"/>
        <v>0.92</v>
      </c>
      <c r="AJ20" s="51"/>
      <c r="AK20" s="99">
        <f t="shared" si="16"/>
        <v>0</v>
      </c>
      <c r="AL20" s="51">
        <v>50</v>
      </c>
      <c r="AM20" s="99">
        <f t="shared" si="17"/>
        <v>11.5</v>
      </c>
      <c r="AN20" s="51">
        <v>30</v>
      </c>
      <c r="AO20" s="99">
        <f t="shared" si="18"/>
        <v>6.9</v>
      </c>
      <c r="AP20" s="52">
        <v>100</v>
      </c>
      <c r="AQ20" s="118">
        <f t="shared" si="19"/>
        <v>23</v>
      </c>
      <c r="AR20" s="51">
        <v>30</v>
      </c>
      <c r="AS20" s="99">
        <f t="shared" si="20"/>
        <v>6.9</v>
      </c>
      <c r="AT20" s="52">
        <v>150</v>
      </c>
      <c r="AU20" s="118">
        <f t="shared" si="21"/>
        <v>34.5</v>
      </c>
      <c r="AV20" s="51">
        <v>50</v>
      </c>
      <c r="AW20" s="119">
        <f t="shared" si="22"/>
        <v>11.5</v>
      </c>
      <c r="AX20" s="52">
        <v>50</v>
      </c>
      <c r="AY20" s="118">
        <f t="shared" si="23"/>
        <v>11.5</v>
      </c>
      <c r="AZ20" s="52"/>
      <c r="BA20" s="118">
        <f t="shared" si="24"/>
        <v>0</v>
      </c>
    </row>
    <row r="21" spans="1:53" ht="15.75" x14ac:dyDescent="0.2">
      <c r="A21" s="37">
        <v>14</v>
      </c>
      <c r="B21" s="150" t="s">
        <v>132</v>
      </c>
      <c r="C21" s="145">
        <v>0.48</v>
      </c>
      <c r="D21" s="51">
        <v>100</v>
      </c>
      <c r="E21" s="99">
        <f t="shared" si="0"/>
        <v>48</v>
      </c>
      <c r="F21" s="51">
        <v>100</v>
      </c>
      <c r="G21" s="99">
        <f t="shared" si="1"/>
        <v>48</v>
      </c>
      <c r="H21" s="51">
        <v>100</v>
      </c>
      <c r="I21" s="99">
        <f t="shared" si="2"/>
        <v>48</v>
      </c>
      <c r="J21" s="51">
        <v>100</v>
      </c>
      <c r="K21" s="99">
        <f t="shared" si="3"/>
        <v>48</v>
      </c>
      <c r="L21" s="51">
        <v>100</v>
      </c>
      <c r="M21" s="99">
        <f t="shared" si="4"/>
        <v>48</v>
      </c>
      <c r="N21" s="51">
        <v>50</v>
      </c>
      <c r="O21" s="99">
        <f t="shared" si="5"/>
        <v>24</v>
      </c>
      <c r="P21" s="51">
        <v>100</v>
      </c>
      <c r="Q21" s="99">
        <f t="shared" si="6"/>
        <v>48</v>
      </c>
      <c r="R21" s="51">
        <v>100</v>
      </c>
      <c r="S21" s="99">
        <f t="shared" si="7"/>
        <v>48</v>
      </c>
      <c r="T21" s="51">
        <v>100</v>
      </c>
      <c r="U21" s="99">
        <f t="shared" si="8"/>
        <v>48</v>
      </c>
      <c r="V21" s="51">
        <v>20</v>
      </c>
      <c r="W21" s="99">
        <f t="shared" si="9"/>
        <v>9.6</v>
      </c>
      <c r="X21" s="51">
        <v>0</v>
      </c>
      <c r="Y21" s="99">
        <f t="shared" si="10"/>
        <v>0</v>
      </c>
      <c r="Z21" s="51">
        <v>20</v>
      </c>
      <c r="AA21" s="99">
        <f t="shared" si="11"/>
        <v>9.6</v>
      </c>
      <c r="AB21" s="51">
        <v>0</v>
      </c>
      <c r="AC21" s="99">
        <f t="shared" si="12"/>
        <v>0</v>
      </c>
      <c r="AD21" s="51">
        <v>0</v>
      </c>
      <c r="AE21" s="99">
        <f t="shared" si="13"/>
        <v>0</v>
      </c>
      <c r="AF21" s="51">
        <v>20</v>
      </c>
      <c r="AG21" s="99">
        <f t="shared" si="14"/>
        <v>9.6</v>
      </c>
      <c r="AH21" s="51">
        <v>5</v>
      </c>
      <c r="AI21" s="99">
        <f t="shared" si="15"/>
        <v>2.4</v>
      </c>
      <c r="AJ21" s="51">
        <v>100</v>
      </c>
      <c r="AK21" s="99">
        <f t="shared" si="16"/>
        <v>48</v>
      </c>
      <c r="AL21" s="51">
        <v>0</v>
      </c>
      <c r="AM21" s="99">
        <f t="shared" si="17"/>
        <v>0</v>
      </c>
      <c r="AN21" s="51">
        <v>15</v>
      </c>
      <c r="AO21" s="99">
        <f t="shared" si="18"/>
        <v>7.1999999999999993</v>
      </c>
      <c r="AP21" s="52">
        <v>100</v>
      </c>
      <c r="AQ21" s="118">
        <f t="shared" si="19"/>
        <v>48</v>
      </c>
      <c r="AR21" s="51">
        <v>15</v>
      </c>
      <c r="AS21" s="99">
        <f t="shared" si="20"/>
        <v>7.1999999999999993</v>
      </c>
      <c r="AT21" s="52">
        <v>100</v>
      </c>
      <c r="AU21" s="118">
        <f t="shared" si="21"/>
        <v>48</v>
      </c>
      <c r="AV21" s="51">
        <v>50</v>
      </c>
      <c r="AW21" s="119">
        <f t="shared" si="22"/>
        <v>24</v>
      </c>
      <c r="AX21" s="52">
        <v>50</v>
      </c>
      <c r="AY21" s="118">
        <f t="shared" si="23"/>
        <v>24</v>
      </c>
      <c r="AZ21" s="52">
        <v>20</v>
      </c>
      <c r="BA21" s="118">
        <f t="shared" si="24"/>
        <v>9.6</v>
      </c>
    </row>
    <row r="22" spans="1:53" ht="15.75" x14ac:dyDescent="0.2">
      <c r="A22" s="37">
        <v>15</v>
      </c>
      <c r="B22" s="150" t="s">
        <v>133</v>
      </c>
      <c r="C22" s="145">
        <v>3.9</v>
      </c>
      <c r="D22" s="51">
        <v>12</v>
      </c>
      <c r="E22" s="99">
        <f t="shared" si="0"/>
        <v>46.8</v>
      </c>
      <c r="F22" s="51">
        <v>10</v>
      </c>
      <c r="G22" s="99">
        <f t="shared" si="1"/>
        <v>39</v>
      </c>
      <c r="H22" s="51">
        <v>10</v>
      </c>
      <c r="I22" s="99">
        <f t="shared" si="2"/>
        <v>39</v>
      </c>
      <c r="J22" s="51">
        <v>10</v>
      </c>
      <c r="K22" s="99">
        <f t="shared" si="3"/>
        <v>39</v>
      </c>
      <c r="L22" s="51">
        <v>14</v>
      </c>
      <c r="M22" s="99">
        <f t="shared" si="4"/>
        <v>54.6</v>
      </c>
      <c r="N22" s="51">
        <v>3</v>
      </c>
      <c r="O22" s="99">
        <f t="shared" si="5"/>
        <v>11.7</v>
      </c>
      <c r="P22" s="51">
        <v>20</v>
      </c>
      <c r="Q22" s="99">
        <f t="shared" si="6"/>
        <v>78</v>
      </c>
      <c r="R22" s="51">
        <v>12</v>
      </c>
      <c r="S22" s="99">
        <f t="shared" si="7"/>
        <v>46.8</v>
      </c>
      <c r="T22" s="51">
        <v>12</v>
      </c>
      <c r="U22" s="99">
        <f t="shared" si="8"/>
        <v>46.8</v>
      </c>
      <c r="V22" s="51">
        <v>6</v>
      </c>
      <c r="W22" s="99">
        <f t="shared" si="9"/>
        <v>23.4</v>
      </c>
      <c r="X22" s="51">
        <v>50</v>
      </c>
      <c r="Y22" s="99">
        <f t="shared" si="10"/>
        <v>195</v>
      </c>
      <c r="Z22" s="51">
        <v>4</v>
      </c>
      <c r="AA22" s="99">
        <f t="shared" si="11"/>
        <v>15.6</v>
      </c>
      <c r="AB22" s="51">
        <v>5</v>
      </c>
      <c r="AC22" s="99">
        <f t="shared" si="12"/>
        <v>19.5</v>
      </c>
      <c r="AD22" s="51">
        <v>30</v>
      </c>
      <c r="AE22" s="99">
        <f t="shared" si="13"/>
        <v>117</v>
      </c>
      <c r="AF22" s="51">
        <v>4</v>
      </c>
      <c r="AG22" s="99">
        <f t="shared" si="14"/>
        <v>15.6</v>
      </c>
      <c r="AH22" s="51">
        <v>4</v>
      </c>
      <c r="AI22" s="99">
        <f t="shared" si="15"/>
        <v>15.6</v>
      </c>
      <c r="AJ22" s="51">
        <v>20</v>
      </c>
      <c r="AK22" s="99">
        <f t="shared" si="16"/>
        <v>78</v>
      </c>
      <c r="AL22" s="51">
        <v>10</v>
      </c>
      <c r="AM22" s="99">
        <f t="shared" si="17"/>
        <v>39</v>
      </c>
      <c r="AN22" s="51">
        <v>15</v>
      </c>
      <c r="AO22" s="99">
        <f t="shared" si="18"/>
        <v>58.5</v>
      </c>
      <c r="AP22" s="52">
        <v>5</v>
      </c>
      <c r="AQ22" s="118">
        <f t="shared" si="19"/>
        <v>19.5</v>
      </c>
      <c r="AR22" s="51">
        <v>15</v>
      </c>
      <c r="AS22" s="99">
        <f t="shared" si="20"/>
        <v>58.5</v>
      </c>
      <c r="AT22" s="52">
        <v>23</v>
      </c>
      <c r="AU22" s="118">
        <f t="shared" si="21"/>
        <v>89.7</v>
      </c>
      <c r="AV22" s="51">
        <v>20</v>
      </c>
      <c r="AW22" s="119">
        <f t="shared" si="22"/>
        <v>78</v>
      </c>
      <c r="AX22" s="52">
        <v>20</v>
      </c>
      <c r="AY22" s="118">
        <f t="shared" si="23"/>
        <v>78</v>
      </c>
      <c r="AZ22" s="52">
        <v>20</v>
      </c>
      <c r="BA22" s="118">
        <f t="shared" si="24"/>
        <v>78</v>
      </c>
    </row>
    <row r="23" spans="1:53" ht="15.75" x14ac:dyDescent="0.2">
      <c r="A23" s="37">
        <v>16</v>
      </c>
      <c r="B23" s="150" t="s">
        <v>244</v>
      </c>
      <c r="C23" s="145">
        <v>5.68</v>
      </c>
      <c r="D23" s="51">
        <v>12</v>
      </c>
      <c r="E23" s="99">
        <f t="shared" si="0"/>
        <v>68.16</v>
      </c>
      <c r="F23" s="51">
        <v>12</v>
      </c>
      <c r="G23" s="99">
        <f t="shared" si="1"/>
        <v>68.16</v>
      </c>
      <c r="H23" s="51">
        <v>12</v>
      </c>
      <c r="I23" s="99">
        <f t="shared" si="2"/>
        <v>68.16</v>
      </c>
      <c r="J23" s="51">
        <v>4</v>
      </c>
      <c r="K23" s="99">
        <f t="shared" si="3"/>
        <v>22.72</v>
      </c>
      <c r="L23" s="51">
        <v>7</v>
      </c>
      <c r="M23" s="99">
        <f t="shared" si="4"/>
        <v>39.76</v>
      </c>
      <c r="N23" s="51">
        <v>4</v>
      </c>
      <c r="O23" s="99">
        <f t="shared" si="5"/>
        <v>22.72</v>
      </c>
      <c r="P23" s="51">
        <v>8</v>
      </c>
      <c r="Q23" s="99">
        <f t="shared" si="6"/>
        <v>45.44</v>
      </c>
      <c r="R23" s="51">
        <v>10</v>
      </c>
      <c r="S23" s="99">
        <f t="shared" si="7"/>
        <v>56.8</v>
      </c>
      <c r="T23" s="51">
        <v>10</v>
      </c>
      <c r="U23" s="99">
        <f t="shared" si="8"/>
        <v>56.8</v>
      </c>
      <c r="V23" s="51">
        <v>2</v>
      </c>
      <c r="W23" s="99">
        <f t="shared" si="9"/>
        <v>11.36</v>
      </c>
      <c r="X23" s="51">
        <v>0</v>
      </c>
      <c r="Y23" s="99">
        <f t="shared" si="10"/>
        <v>0</v>
      </c>
      <c r="Z23" s="51">
        <v>0</v>
      </c>
      <c r="AA23" s="99">
        <f t="shared" si="11"/>
        <v>0</v>
      </c>
      <c r="AB23" s="51">
        <v>0</v>
      </c>
      <c r="AC23" s="99">
        <f t="shared" si="12"/>
        <v>0</v>
      </c>
      <c r="AD23" s="51">
        <v>0</v>
      </c>
      <c r="AE23" s="99">
        <f t="shared" si="13"/>
        <v>0</v>
      </c>
      <c r="AF23" s="51">
        <v>0</v>
      </c>
      <c r="AG23" s="99">
        <f t="shared" si="14"/>
        <v>0</v>
      </c>
      <c r="AH23" s="51">
        <v>0</v>
      </c>
      <c r="AI23" s="99">
        <f t="shared" si="15"/>
        <v>0</v>
      </c>
      <c r="AJ23" s="51">
        <v>4</v>
      </c>
      <c r="AK23" s="99">
        <f t="shared" si="16"/>
        <v>22.72</v>
      </c>
      <c r="AL23" s="51">
        <v>5</v>
      </c>
      <c r="AM23" s="99">
        <f t="shared" si="17"/>
        <v>28.4</v>
      </c>
      <c r="AN23" s="51">
        <v>4</v>
      </c>
      <c r="AO23" s="99">
        <f t="shared" si="18"/>
        <v>22.72</v>
      </c>
      <c r="AP23" s="88">
        <v>1</v>
      </c>
      <c r="AQ23" s="118">
        <f t="shared" si="19"/>
        <v>5.68</v>
      </c>
      <c r="AR23" s="51">
        <v>4</v>
      </c>
      <c r="AS23" s="99">
        <f t="shared" si="20"/>
        <v>22.72</v>
      </c>
      <c r="AT23" s="88">
        <v>2</v>
      </c>
      <c r="AU23" s="118">
        <f t="shared" si="21"/>
        <v>11.36</v>
      </c>
      <c r="AV23" s="51">
        <v>3</v>
      </c>
      <c r="AW23" s="119">
        <f t="shared" si="22"/>
        <v>17.04</v>
      </c>
      <c r="AX23" s="52">
        <v>5</v>
      </c>
      <c r="AY23" s="118">
        <f t="shared" si="23"/>
        <v>28.4</v>
      </c>
      <c r="AZ23" s="52">
        <v>3</v>
      </c>
      <c r="BA23" s="118">
        <f t="shared" si="24"/>
        <v>17.04</v>
      </c>
    </row>
    <row r="24" spans="1:53" ht="15.75" x14ac:dyDescent="0.2">
      <c r="A24" s="37">
        <v>17</v>
      </c>
      <c r="B24" s="150" t="s">
        <v>134</v>
      </c>
      <c r="C24" s="145">
        <v>6.21</v>
      </c>
      <c r="D24" s="51">
        <v>18</v>
      </c>
      <c r="E24" s="99">
        <f t="shared" si="0"/>
        <v>111.78</v>
      </c>
      <c r="F24" s="51">
        <v>18</v>
      </c>
      <c r="G24" s="99">
        <f t="shared" si="1"/>
        <v>111.78</v>
      </c>
      <c r="H24" s="51">
        <v>18</v>
      </c>
      <c r="I24" s="99">
        <f t="shared" si="2"/>
        <v>111.78</v>
      </c>
      <c r="J24" s="51">
        <v>6</v>
      </c>
      <c r="K24" s="99">
        <f t="shared" si="3"/>
        <v>37.26</v>
      </c>
      <c r="L24" s="51">
        <v>24</v>
      </c>
      <c r="M24" s="99">
        <f t="shared" si="4"/>
        <v>149.04</v>
      </c>
      <c r="N24" s="51">
        <v>6</v>
      </c>
      <c r="O24" s="99">
        <f t="shared" si="5"/>
        <v>37.26</v>
      </c>
      <c r="P24" s="51">
        <v>14</v>
      </c>
      <c r="Q24" s="99">
        <f t="shared" si="6"/>
        <v>86.94</v>
      </c>
      <c r="R24" s="51">
        <v>12</v>
      </c>
      <c r="S24" s="99">
        <f t="shared" si="7"/>
        <v>74.52</v>
      </c>
      <c r="T24" s="51">
        <v>12</v>
      </c>
      <c r="U24" s="99">
        <f t="shared" si="8"/>
        <v>74.52</v>
      </c>
      <c r="V24" s="51">
        <v>2</v>
      </c>
      <c r="W24" s="99">
        <f t="shared" si="9"/>
        <v>12.42</v>
      </c>
      <c r="X24" s="51">
        <v>0</v>
      </c>
      <c r="Y24" s="99">
        <f t="shared" si="10"/>
        <v>0</v>
      </c>
      <c r="Z24" s="51">
        <v>0</v>
      </c>
      <c r="AA24" s="99">
        <f t="shared" si="11"/>
        <v>0</v>
      </c>
      <c r="AB24" s="51">
        <v>0</v>
      </c>
      <c r="AC24" s="99">
        <f t="shared" si="12"/>
        <v>0</v>
      </c>
      <c r="AD24" s="51">
        <v>0</v>
      </c>
      <c r="AE24" s="99">
        <f t="shared" si="13"/>
        <v>0</v>
      </c>
      <c r="AF24" s="51">
        <v>0</v>
      </c>
      <c r="AG24" s="99">
        <f t="shared" si="14"/>
        <v>0</v>
      </c>
      <c r="AH24" s="51">
        <v>0</v>
      </c>
      <c r="AI24" s="99">
        <f t="shared" si="15"/>
        <v>0</v>
      </c>
      <c r="AJ24" s="51"/>
      <c r="AK24" s="99">
        <f t="shared" si="16"/>
        <v>0</v>
      </c>
      <c r="AL24" s="51">
        <v>10</v>
      </c>
      <c r="AM24" s="99">
        <f t="shared" si="17"/>
        <v>62.1</v>
      </c>
      <c r="AN24" s="51">
        <v>2</v>
      </c>
      <c r="AO24" s="99">
        <f t="shared" si="18"/>
        <v>12.42</v>
      </c>
      <c r="AP24" s="88"/>
      <c r="AQ24" s="118">
        <f t="shared" si="19"/>
        <v>0</v>
      </c>
      <c r="AR24" s="51">
        <v>2</v>
      </c>
      <c r="AS24" s="99">
        <f t="shared" si="20"/>
        <v>12.42</v>
      </c>
      <c r="AT24" s="88">
        <v>5</v>
      </c>
      <c r="AU24" s="118">
        <f t="shared" si="21"/>
        <v>31.05</v>
      </c>
      <c r="AV24" s="51">
        <v>2</v>
      </c>
      <c r="AW24" s="119">
        <f t="shared" si="22"/>
        <v>12.42</v>
      </c>
      <c r="AX24" s="52">
        <v>6</v>
      </c>
      <c r="AY24" s="118">
        <f t="shared" si="23"/>
        <v>37.26</v>
      </c>
      <c r="AZ24" s="52">
        <v>5</v>
      </c>
      <c r="BA24" s="118">
        <f t="shared" si="24"/>
        <v>31.05</v>
      </c>
    </row>
    <row r="25" spans="1:53" ht="15.75" x14ac:dyDescent="0.2">
      <c r="A25" s="37">
        <v>18</v>
      </c>
      <c r="B25" s="150" t="s">
        <v>135</v>
      </c>
      <c r="C25" s="145">
        <v>8.16</v>
      </c>
      <c r="D25" s="51">
        <v>18</v>
      </c>
      <c r="E25" s="99">
        <f t="shared" si="0"/>
        <v>146.88</v>
      </c>
      <c r="F25" s="51">
        <v>18</v>
      </c>
      <c r="G25" s="99">
        <f t="shared" si="1"/>
        <v>146.88</v>
      </c>
      <c r="H25" s="51">
        <v>18</v>
      </c>
      <c r="I25" s="99">
        <f t="shared" si="2"/>
        <v>146.88</v>
      </c>
      <c r="J25" s="51">
        <v>24</v>
      </c>
      <c r="K25" s="99">
        <f t="shared" si="3"/>
        <v>195.84</v>
      </c>
      <c r="L25" s="51">
        <v>24</v>
      </c>
      <c r="M25" s="99">
        <f t="shared" si="4"/>
        <v>195.84</v>
      </c>
      <c r="N25" s="51">
        <v>2</v>
      </c>
      <c r="O25" s="99">
        <f t="shared" si="5"/>
        <v>16.32</v>
      </c>
      <c r="P25" s="51">
        <v>34</v>
      </c>
      <c r="Q25" s="99">
        <f t="shared" si="6"/>
        <v>277.44</v>
      </c>
      <c r="R25" s="51">
        <v>12</v>
      </c>
      <c r="S25" s="99">
        <f t="shared" si="7"/>
        <v>97.92</v>
      </c>
      <c r="T25" s="51">
        <v>12</v>
      </c>
      <c r="U25" s="99">
        <f t="shared" si="8"/>
        <v>97.92</v>
      </c>
      <c r="V25" s="51">
        <v>2</v>
      </c>
      <c r="W25" s="99">
        <f t="shared" si="9"/>
        <v>16.32</v>
      </c>
      <c r="X25" s="51">
        <v>0</v>
      </c>
      <c r="Y25" s="99">
        <f t="shared" si="10"/>
        <v>0</v>
      </c>
      <c r="Z25" s="51">
        <v>0</v>
      </c>
      <c r="AA25" s="99">
        <f t="shared" si="11"/>
        <v>0</v>
      </c>
      <c r="AB25" s="51">
        <v>0</v>
      </c>
      <c r="AC25" s="99">
        <f t="shared" si="12"/>
        <v>0</v>
      </c>
      <c r="AD25" s="51">
        <v>0</v>
      </c>
      <c r="AE25" s="99">
        <f t="shared" si="13"/>
        <v>0</v>
      </c>
      <c r="AF25" s="51">
        <v>0</v>
      </c>
      <c r="AG25" s="99">
        <f t="shared" si="14"/>
        <v>0</v>
      </c>
      <c r="AH25" s="51">
        <v>0</v>
      </c>
      <c r="AI25" s="99">
        <f t="shared" si="15"/>
        <v>0</v>
      </c>
      <c r="AJ25" s="51">
        <v>0</v>
      </c>
      <c r="AK25" s="99">
        <f t="shared" si="16"/>
        <v>0</v>
      </c>
      <c r="AL25" s="51">
        <v>5</v>
      </c>
      <c r="AM25" s="99">
        <f t="shared" si="17"/>
        <v>40.799999999999997</v>
      </c>
      <c r="AN25" s="51">
        <v>0</v>
      </c>
      <c r="AO25" s="99">
        <f t="shared" si="18"/>
        <v>0</v>
      </c>
      <c r="AP25" s="88"/>
      <c r="AQ25" s="118">
        <f t="shared" si="19"/>
        <v>0</v>
      </c>
      <c r="AR25" s="51">
        <v>0</v>
      </c>
      <c r="AS25" s="99">
        <f t="shared" si="20"/>
        <v>0</v>
      </c>
      <c r="AT25" s="88"/>
      <c r="AU25" s="118">
        <f t="shared" si="21"/>
        <v>0</v>
      </c>
      <c r="AV25" s="51"/>
      <c r="AW25" s="119">
        <f t="shared" si="22"/>
        <v>0</v>
      </c>
      <c r="AX25" s="52"/>
      <c r="AY25" s="118">
        <f t="shared" si="23"/>
        <v>0</v>
      </c>
      <c r="AZ25" s="52"/>
      <c r="BA25" s="118">
        <f t="shared" si="24"/>
        <v>0</v>
      </c>
    </row>
    <row r="26" spans="1:53" ht="15.75" x14ac:dyDescent="0.2">
      <c r="A26" s="37">
        <v>19</v>
      </c>
      <c r="B26" s="150" t="s">
        <v>136</v>
      </c>
      <c r="C26" s="145">
        <v>2.73</v>
      </c>
      <c r="D26" s="51">
        <v>24</v>
      </c>
      <c r="E26" s="99">
        <f t="shared" si="0"/>
        <v>65.52</v>
      </c>
      <c r="F26" s="51">
        <v>18</v>
      </c>
      <c r="G26" s="99">
        <f t="shared" si="1"/>
        <v>49.14</v>
      </c>
      <c r="H26" s="51">
        <v>18</v>
      </c>
      <c r="I26" s="99">
        <f t="shared" si="2"/>
        <v>49.14</v>
      </c>
      <c r="J26" s="51">
        <v>0</v>
      </c>
      <c r="K26" s="99">
        <f t="shared" si="3"/>
        <v>0</v>
      </c>
      <c r="L26" s="51">
        <v>0</v>
      </c>
      <c r="M26" s="99">
        <f t="shared" si="4"/>
        <v>0</v>
      </c>
      <c r="N26" s="51">
        <v>0</v>
      </c>
      <c r="O26" s="99">
        <f t="shared" si="5"/>
        <v>0</v>
      </c>
      <c r="P26" s="51">
        <v>0</v>
      </c>
      <c r="Q26" s="99">
        <f t="shared" si="6"/>
        <v>0</v>
      </c>
      <c r="R26" s="51">
        <v>0</v>
      </c>
      <c r="S26" s="99">
        <f t="shared" si="7"/>
        <v>0</v>
      </c>
      <c r="T26" s="99"/>
      <c r="U26" s="99">
        <f t="shared" si="8"/>
        <v>0</v>
      </c>
      <c r="V26" s="51">
        <v>0</v>
      </c>
      <c r="W26" s="99">
        <f t="shared" si="9"/>
        <v>0</v>
      </c>
      <c r="X26" s="51">
        <v>0</v>
      </c>
      <c r="Y26" s="99">
        <f t="shared" si="10"/>
        <v>0</v>
      </c>
      <c r="Z26" s="51">
        <v>0</v>
      </c>
      <c r="AA26" s="99">
        <f t="shared" si="11"/>
        <v>0</v>
      </c>
      <c r="AB26" s="51">
        <v>0</v>
      </c>
      <c r="AC26" s="99">
        <f t="shared" si="12"/>
        <v>0</v>
      </c>
      <c r="AD26" s="51">
        <v>0</v>
      </c>
      <c r="AE26" s="99">
        <f t="shared" si="13"/>
        <v>0</v>
      </c>
      <c r="AF26" s="51">
        <v>0</v>
      </c>
      <c r="AG26" s="99">
        <f t="shared" si="14"/>
        <v>0</v>
      </c>
      <c r="AH26" s="51">
        <v>0</v>
      </c>
      <c r="AI26" s="99">
        <f t="shared" si="15"/>
        <v>0</v>
      </c>
      <c r="AJ26" s="51">
        <v>0</v>
      </c>
      <c r="AK26" s="99">
        <f t="shared" si="16"/>
        <v>0</v>
      </c>
      <c r="AL26" s="51">
        <v>2</v>
      </c>
      <c r="AM26" s="99">
        <f t="shared" si="17"/>
        <v>5.46</v>
      </c>
      <c r="AN26" s="51">
        <v>0</v>
      </c>
      <c r="AO26" s="99">
        <f t="shared" si="18"/>
        <v>0</v>
      </c>
      <c r="AP26" s="88"/>
      <c r="AQ26" s="118">
        <f t="shared" si="19"/>
        <v>0</v>
      </c>
      <c r="AR26" s="51">
        <v>0</v>
      </c>
      <c r="AS26" s="99">
        <f t="shared" si="20"/>
        <v>0</v>
      </c>
      <c r="AT26" s="88"/>
      <c r="AU26" s="118">
        <f t="shared" si="21"/>
        <v>0</v>
      </c>
      <c r="AV26" s="51"/>
      <c r="AW26" s="119">
        <f t="shared" si="22"/>
        <v>0</v>
      </c>
      <c r="AX26" s="52"/>
      <c r="AY26" s="118">
        <f t="shared" si="23"/>
        <v>0</v>
      </c>
      <c r="AZ26" s="52"/>
      <c r="BA26" s="118">
        <f t="shared" si="24"/>
        <v>0</v>
      </c>
    </row>
    <row r="27" spans="1:53" ht="15.75" x14ac:dyDescent="0.2">
      <c r="A27" s="37">
        <v>20</v>
      </c>
      <c r="B27" s="152" t="s">
        <v>146</v>
      </c>
      <c r="C27" s="145">
        <v>3.9</v>
      </c>
      <c r="D27" s="51">
        <v>0</v>
      </c>
      <c r="E27" s="99">
        <f t="shared" si="0"/>
        <v>0</v>
      </c>
      <c r="F27" s="51">
        <v>0</v>
      </c>
      <c r="G27" s="99">
        <f t="shared" si="1"/>
        <v>0</v>
      </c>
      <c r="H27" s="51">
        <v>0</v>
      </c>
      <c r="I27" s="99">
        <f t="shared" si="2"/>
        <v>0</v>
      </c>
      <c r="J27" s="51">
        <v>0</v>
      </c>
      <c r="K27" s="99">
        <f t="shared" si="3"/>
        <v>0</v>
      </c>
      <c r="L27" s="51">
        <v>0</v>
      </c>
      <c r="M27" s="99">
        <f t="shared" si="4"/>
        <v>0</v>
      </c>
      <c r="N27" s="51">
        <v>0</v>
      </c>
      <c r="O27" s="99">
        <f t="shared" si="5"/>
        <v>0</v>
      </c>
      <c r="P27" s="51">
        <v>0</v>
      </c>
      <c r="Q27" s="99">
        <f t="shared" si="6"/>
        <v>0</v>
      </c>
      <c r="R27" s="51">
        <v>0</v>
      </c>
      <c r="S27" s="99">
        <f t="shared" si="7"/>
        <v>0</v>
      </c>
      <c r="T27" s="99"/>
      <c r="U27" s="99">
        <f t="shared" si="8"/>
        <v>0</v>
      </c>
      <c r="V27" s="51">
        <v>0</v>
      </c>
      <c r="W27" s="99">
        <f t="shared" si="9"/>
        <v>0</v>
      </c>
      <c r="X27" s="51">
        <v>12</v>
      </c>
      <c r="Y27" s="99">
        <f t="shared" si="10"/>
        <v>46.8</v>
      </c>
      <c r="Z27" s="51">
        <v>1</v>
      </c>
      <c r="AA27" s="99">
        <f t="shared" si="11"/>
        <v>3.9</v>
      </c>
      <c r="AB27" s="51">
        <v>1</v>
      </c>
      <c r="AC27" s="99">
        <f t="shared" si="12"/>
        <v>3.9</v>
      </c>
      <c r="AD27" s="51">
        <v>2</v>
      </c>
      <c r="AE27" s="99">
        <f t="shared" si="13"/>
        <v>7.8</v>
      </c>
      <c r="AF27" s="51">
        <v>1</v>
      </c>
      <c r="AG27" s="99">
        <f t="shared" si="14"/>
        <v>3.9</v>
      </c>
      <c r="AH27" s="51">
        <v>1</v>
      </c>
      <c r="AI27" s="99">
        <f t="shared" si="15"/>
        <v>3.9</v>
      </c>
      <c r="AJ27" s="51">
        <v>1</v>
      </c>
      <c r="AK27" s="99">
        <f t="shared" si="16"/>
        <v>3.9</v>
      </c>
      <c r="AL27" s="51">
        <v>3</v>
      </c>
      <c r="AM27" s="99">
        <f t="shared" si="17"/>
        <v>11.7</v>
      </c>
      <c r="AN27" s="51">
        <v>5</v>
      </c>
      <c r="AO27" s="99">
        <f t="shared" si="18"/>
        <v>19.5</v>
      </c>
      <c r="AP27" s="88">
        <v>1</v>
      </c>
      <c r="AQ27" s="118">
        <f t="shared" si="19"/>
        <v>3.9</v>
      </c>
      <c r="AR27" s="51">
        <v>5</v>
      </c>
      <c r="AS27" s="99">
        <f t="shared" si="20"/>
        <v>19.5</v>
      </c>
      <c r="AT27" s="88">
        <v>1</v>
      </c>
      <c r="AU27" s="118">
        <f t="shared" si="21"/>
        <v>3.9</v>
      </c>
      <c r="AV27" s="51">
        <v>1</v>
      </c>
      <c r="AW27" s="119">
        <f t="shared" si="22"/>
        <v>3.9</v>
      </c>
      <c r="AX27" s="52">
        <v>2</v>
      </c>
      <c r="AY27" s="118">
        <f t="shared" si="23"/>
        <v>7.8</v>
      </c>
      <c r="AZ27" s="52">
        <v>2</v>
      </c>
      <c r="BA27" s="118">
        <f t="shared" si="24"/>
        <v>7.8</v>
      </c>
    </row>
    <row r="28" spans="1:53" ht="15.75" x14ac:dyDescent="0.2">
      <c r="A28" s="37">
        <v>21</v>
      </c>
      <c r="B28" s="152" t="s">
        <v>147</v>
      </c>
      <c r="C28" s="145">
        <v>1.54</v>
      </c>
      <c r="D28" s="51">
        <v>0</v>
      </c>
      <c r="E28" s="99">
        <f t="shared" si="0"/>
        <v>0</v>
      </c>
      <c r="F28" s="51">
        <v>0</v>
      </c>
      <c r="G28" s="99">
        <f t="shared" si="1"/>
        <v>0</v>
      </c>
      <c r="H28" s="51">
        <v>0</v>
      </c>
      <c r="I28" s="99">
        <f t="shared" si="2"/>
        <v>0</v>
      </c>
      <c r="J28" s="51">
        <v>0</v>
      </c>
      <c r="K28" s="99">
        <f t="shared" si="3"/>
        <v>0</v>
      </c>
      <c r="L28" s="51">
        <v>0</v>
      </c>
      <c r="M28" s="99">
        <f t="shared" si="4"/>
        <v>0</v>
      </c>
      <c r="N28" s="51">
        <v>0</v>
      </c>
      <c r="O28" s="99">
        <f t="shared" si="5"/>
        <v>0</v>
      </c>
      <c r="P28" s="51">
        <v>0</v>
      </c>
      <c r="Q28" s="99">
        <f t="shared" si="6"/>
        <v>0</v>
      </c>
      <c r="R28" s="51">
        <v>0</v>
      </c>
      <c r="S28" s="99">
        <f t="shared" si="7"/>
        <v>0</v>
      </c>
      <c r="T28" s="99"/>
      <c r="U28" s="99">
        <f t="shared" si="8"/>
        <v>0</v>
      </c>
      <c r="V28" s="51">
        <v>0</v>
      </c>
      <c r="W28" s="99">
        <f t="shared" si="9"/>
        <v>0</v>
      </c>
      <c r="X28" s="51">
        <v>5</v>
      </c>
      <c r="Y28" s="99">
        <f t="shared" si="10"/>
        <v>7.7</v>
      </c>
      <c r="Z28" s="51">
        <v>1</v>
      </c>
      <c r="AA28" s="99">
        <f t="shared" si="11"/>
        <v>1.54</v>
      </c>
      <c r="AB28" s="51">
        <v>1</v>
      </c>
      <c r="AC28" s="99">
        <f t="shared" si="12"/>
        <v>1.54</v>
      </c>
      <c r="AD28" s="51">
        <v>4</v>
      </c>
      <c r="AE28" s="99">
        <f t="shared" si="13"/>
        <v>6.16</v>
      </c>
      <c r="AF28" s="51">
        <v>1</v>
      </c>
      <c r="AG28" s="99">
        <f t="shared" si="14"/>
        <v>1.54</v>
      </c>
      <c r="AH28" s="51">
        <v>2</v>
      </c>
      <c r="AI28" s="99">
        <f t="shared" si="15"/>
        <v>3.08</v>
      </c>
      <c r="AJ28" s="51">
        <v>10</v>
      </c>
      <c r="AK28" s="99">
        <f t="shared" si="16"/>
        <v>15.4</v>
      </c>
      <c r="AL28" s="51">
        <v>10</v>
      </c>
      <c r="AM28" s="99">
        <f t="shared" si="17"/>
        <v>15.4</v>
      </c>
      <c r="AN28" s="51">
        <v>5</v>
      </c>
      <c r="AO28" s="99">
        <f t="shared" si="18"/>
        <v>7.7</v>
      </c>
      <c r="AP28" s="88">
        <v>3</v>
      </c>
      <c r="AQ28" s="118">
        <f t="shared" si="19"/>
        <v>4.62</v>
      </c>
      <c r="AR28" s="51">
        <v>5</v>
      </c>
      <c r="AS28" s="99">
        <f t="shared" si="20"/>
        <v>7.7</v>
      </c>
      <c r="AT28" s="88">
        <v>10</v>
      </c>
      <c r="AU28" s="118">
        <f t="shared" si="21"/>
        <v>15.4</v>
      </c>
      <c r="AV28" s="51">
        <v>5</v>
      </c>
      <c r="AW28" s="119">
        <f t="shared" si="22"/>
        <v>7.7</v>
      </c>
      <c r="AX28" s="52">
        <v>5</v>
      </c>
      <c r="AY28" s="118">
        <f t="shared" si="23"/>
        <v>7.7</v>
      </c>
      <c r="AZ28" s="52">
        <v>5</v>
      </c>
      <c r="BA28" s="118">
        <f t="shared" si="24"/>
        <v>7.7</v>
      </c>
    </row>
    <row r="29" spans="1:53" ht="15.75" x14ac:dyDescent="0.2">
      <c r="A29" s="37">
        <v>22</v>
      </c>
      <c r="B29" s="150" t="s">
        <v>148</v>
      </c>
      <c r="C29" s="145">
        <v>11.25</v>
      </c>
      <c r="D29" s="51">
        <v>0</v>
      </c>
      <c r="E29" s="99">
        <f t="shared" si="0"/>
        <v>0</v>
      </c>
      <c r="F29" s="51">
        <v>0</v>
      </c>
      <c r="G29" s="99">
        <f t="shared" si="1"/>
        <v>0</v>
      </c>
      <c r="H29" s="51">
        <v>0</v>
      </c>
      <c r="I29" s="99">
        <f t="shared" si="2"/>
        <v>0</v>
      </c>
      <c r="J29" s="51">
        <v>0</v>
      </c>
      <c r="K29" s="99">
        <f t="shared" si="3"/>
        <v>0</v>
      </c>
      <c r="L29" s="51">
        <v>0</v>
      </c>
      <c r="M29" s="99">
        <f t="shared" si="4"/>
        <v>0</v>
      </c>
      <c r="N29" s="51">
        <v>0</v>
      </c>
      <c r="O29" s="99">
        <f t="shared" si="5"/>
        <v>0</v>
      </c>
      <c r="P29" s="51">
        <v>0</v>
      </c>
      <c r="Q29" s="99">
        <f t="shared" si="6"/>
        <v>0</v>
      </c>
      <c r="R29" s="51">
        <v>0</v>
      </c>
      <c r="S29" s="99">
        <f t="shared" si="7"/>
        <v>0</v>
      </c>
      <c r="T29" s="99"/>
      <c r="U29" s="99">
        <f t="shared" si="8"/>
        <v>0</v>
      </c>
      <c r="V29" s="51">
        <v>0</v>
      </c>
      <c r="W29" s="99">
        <f t="shared" si="9"/>
        <v>0</v>
      </c>
      <c r="X29" s="51">
        <v>4</v>
      </c>
      <c r="Y29" s="99">
        <f t="shared" si="10"/>
        <v>45</v>
      </c>
      <c r="Z29" s="51">
        <v>1</v>
      </c>
      <c r="AA29" s="99">
        <f t="shared" si="11"/>
        <v>11.25</v>
      </c>
      <c r="AB29" s="51">
        <v>1</v>
      </c>
      <c r="AC29" s="99">
        <f t="shared" si="12"/>
        <v>11.25</v>
      </c>
      <c r="AD29" s="51">
        <v>3</v>
      </c>
      <c r="AE29" s="99">
        <f t="shared" si="13"/>
        <v>33.75</v>
      </c>
      <c r="AF29" s="51">
        <v>0</v>
      </c>
      <c r="AG29" s="99">
        <f t="shared" si="14"/>
        <v>0</v>
      </c>
      <c r="AH29" s="51">
        <v>0</v>
      </c>
      <c r="AI29" s="99">
        <f t="shared" si="15"/>
        <v>0</v>
      </c>
      <c r="AJ29" s="51">
        <v>0</v>
      </c>
      <c r="AK29" s="99">
        <f t="shared" si="16"/>
        <v>0</v>
      </c>
      <c r="AL29" s="51">
        <v>2</v>
      </c>
      <c r="AM29" s="99">
        <f t="shared" si="17"/>
        <v>22.5</v>
      </c>
      <c r="AN29" s="51">
        <v>0</v>
      </c>
      <c r="AO29" s="99">
        <f t="shared" si="18"/>
        <v>0</v>
      </c>
      <c r="AP29" s="88"/>
      <c r="AQ29" s="118">
        <f t="shared" si="19"/>
        <v>0</v>
      </c>
      <c r="AR29" s="51">
        <v>0</v>
      </c>
      <c r="AS29" s="99">
        <f t="shared" si="20"/>
        <v>0</v>
      </c>
      <c r="AT29" s="88"/>
      <c r="AU29" s="118">
        <f t="shared" si="21"/>
        <v>0</v>
      </c>
      <c r="AV29" s="51">
        <v>0</v>
      </c>
      <c r="AW29" s="119">
        <f t="shared" si="22"/>
        <v>0</v>
      </c>
      <c r="AX29" s="52"/>
      <c r="AY29" s="118">
        <f t="shared" si="23"/>
        <v>0</v>
      </c>
      <c r="AZ29" s="52"/>
      <c r="BA29" s="118">
        <f t="shared" si="24"/>
        <v>0</v>
      </c>
    </row>
    <row r="30" spans="1:53" ht="15.75" x14ac:dyDescent="0.2">
      <c r="A30" s="37">
        <v>23</v>
      </c>
      <c r="B30" s="150" t="s">
        <v>149</v>
      </c>
      <c r="C30" s="96">
        <v>0.48</v>
      </c>
      <c r="D30" s="51">
        <v>0</v>
      </c>
      <c r="E30" s="99">
        <f t="shared" si="0"/>
        <v>0</v>
      </c>
      <c r="F30" s="51">
        <v>0</v>
      </c>
      <c r="G30" s="99">
        <f t="shared" si="1"/>
        <v>0</v>
      </c>
      <c r="H30" s="51">
        <v>0</v>
      </c>
      <c r="I30" s="99">
        <f t="shared" si="2"/>
        <v>0</v>
      </c>
      <c r="J30" s="51">
        <v>0</v>
      </c>
      <c r="K30" s="99">
        <f t="shared" si="3"/>
        <v>0</v>
      </c>
      <c r="L30" s="51">
        <v>0</v>
      </c>
      <c r="M30" s="99">
        <f t="shared" si="4"/>
        <v>0</v>
      </c>
      <c r="N30" s="51">
        <v>0</v>
      </c>
      <c r="O30" s="99">
        <f t="shared" si="5"/>
        <v>0</v>
      </c>
      <c r="P30" s="51">
        <v>0</v>
      </c>
      <c r="Q30" s="99">
        <f t="shared" si="6"/>
        <v>0</v>
      </c>
      <c r="R30" s="51">
        <v>0</v>
      </c>
      <c r="S30" s="99">
        <f t="shared" si="7"/>
        <v>0</v>
      </c>
      <c r="T30" s="99"/>
      <c r="U30" s="99">
        <f t="shared" si="8"/>
        <v>0</v>
      </c>
      <c r="V30" s="51">
        <v>0</v>
      </c>
      <c r="W30" s="99">
        <f t="shared" si="9"/>
        <v>0</v>
      </c>
      <c r="X30" s="51">
        <v>150</v>
      </c>
      <c r="Y30" s="99">
        <f t="shared" si="10"/>
        <v>72</v>
      </c>
      <c r="Z30" s="51">
        <v>0</v>
      </c>
      <c r="AA30" s="99">
        <f t="shared" si="11"/>
        <v>0</v>
      </c>
      <c r="AB30" s="51">
        <v>20</v>
      </c>
      <c r="AC30" s="99">
        <f t="shared" si="12"/>
        <v>9.6</v>
      </c>
      <c r="AD30" s="51">
        <v>100</v>
      </c>
      <c r="AE30" s="99">
        <f t="shared" si="13"/>
        <v>48</v>
      </c>
      <c r="AF30" s="51">
        <v>0</v>
      </c>
      <c r="AG30" s="99">
        <f t="shared" si="14"/>
        <v>0</v>
      </c>
      <c r="AH30" s="51">
        <v>0</v>
      </c>
      <c r="AI30" s="99">
        <f t="shared" si="15"/>
        <v>0</v>
      </c>
      <c r="AJ30" s="51">
        <v>0</v>
      </c>
      <c r="AK30" s="99">
        <f t="shared" si="16"/>
        <v>0</v>
      </c>
      <c r="AL30" s="51">
        <v>50</v>
      </c>
      <c r="AM30" s="99">
        <f t="shared" si="17"/>
        <v>24</v>
      </c>
      <c r="AN30" s="51">
        <v>0</v>
      </c>
      <c r="AO30" s="99">
        <f t="shared" si="18"/>
        <v>0</v>
      </c>
      <c r="AP30" s="88"/>
      <c r="AQ30" s="118">
        <f t="shared" si="19"/>
        <v>0</v>
      </c>
      <c r="AR30" s="51">
        <v>0</v>
      </c>
      <c r="AS30" s="99">
        <f t="shared" si="20"/>
        <v>0</v>
      </c>
      <c r="AT30" s="88"/>
      <c r="AU30" s="118">
        <f t="shared" si="21"/>
        <v>0</v>
      </c>
      <c r="AV30" s="51">
        <v>0</v>
      </c>
      <c r="AW30" s="119">
        <f t="shared" si="22"/>
        <v>0</v>
      </c>
      <c r="AX30" s="52"/>
      <c r="AY30" s="118">
        <f t="shared" si="23"/>
        <v>0</v>
      </c>
      <c r="AZ30" s="52"/>
      <c r="BA30" s="118">
        <f t="shared" si="24"/>
        <v>0</v>
      </c>
    </row>
    <row r="31" spans="1:53" ht="15.75" x14ac:dyDescent="0.2">
      <c r="A31" s="37">
        <v>24</v>
      </c>
      <c r="B31" s="150" t="s">
        <v>150</v>
      </c>
      <c r="C31" s="96">
        <v>1.96</v>
      </c>
      <c r="D31" s="51">
        <v>0</v>
      </c>
      <c r="E31" s="99">
        <f t="shared" si="0"/>
        <v>0</v>
      </c>
      <c r="F31" s="51">
        <v>0</v>
      </c>
      <c r="G31" s="99">
        <f t="shared" si="1"/>
        <v>0</v>
      </c>
      <c r="H31" s="51">
        <v>0</v>
      </c>
      <c r="I31" s="99">
        <f t="shared" si="2"/>
        <v>0</v>
      </c>
      <c r="J31" s="51">
        <v>0</v>
      </c>
      <c r="K31" s="99">
        <f t="shared" si="3"/>
        <v>0</v>
      </c>
      <c r="L31" s="51">
        <v>0</v>
      </c>
      <c r="M31" s="99">
        <f t="shared" si="4"/>
        <v>0</v>
      </c>
      <c r="N31" s="51">
        <v>0</v>
      </c>
      <c r="O31" s="99">
        <f t="shared" si="5"/>
        <v>0</v>
      </c>
      <c r="P31" s="51">
        <v>0</v>
      </c>
      <c r="Q31" s="99">
        <f t="shared" si="6"/>
        <v>0</v>
      </c>
      <c r="R31" s="51">
        <v>0</v>
      </c>
      <c r="S31" s="99">
        <f t="shared" si="7"/>
        <v>0</v>
      </c>
      <c r="T31" s="99"/>
      <c r="U31" s="99">
        <f t="shared" si="8"/>
        <v>0</v>
      </c>
      <c r="V31" s="51">
        <v>0</v>
      </c>
      <c r="W31" s="99">
        <f t="shared" si="9"/>
        <v>0</v>
      </c>
      <c r="X31" s="51">
        <v>20</v>
      </c>
      <c r="Y31" s="99">
        <f t="shared" si="10"/>
        <v>39.200000000000003</v>
      </c>
      <c r="Z31" s="51">
        <v>4</v>
      </c>
      <c r="AA31" s="99">
        <f t="shared" si="11"/>
        <v>7.84</v>
      </c>
      <c r="AB31" s="51">
        <v>4</v>
      </c>
      <c r="AC31" s="99">
        <f t="shared" si="12"/>
        <v>7.84</v>
      </c>
      <c r="AD31" s="51">
        <v>15</v>
      </c>
      <c r="AE31" s="99">
        <f t="shared" si="13"/>
        <v>29.4</v>
      </c>
      <c r="AF31" s="51">
        <v>4</v>
      </c>
      <c r="AG31" s="99">
        <f t="shared" si="14"/>
        <v>7.84</v>
      </c>
      <c r="AH31" s="51">
        <v>10</v>
      </c>
      <c r="AI31" s="99">
        <f t="shared" si="15"/>
        <v>19.600000000000001</v>
      </c>
      <c r="AJ31" s="51">
        <v>20</v>
      </c>
      <c r="AK31" s="99">
        <f t="shared" si="16"/>
        <v>39.200000000000003</v>
      </c>
      <c r="AL31" s="51">
        <v>10</v>
      </c>
      <c r="AM31" s="99">
        <f t="shared" si="17"/>
        <v>19.600000000000001</v>
      </c>
      <c r="AN31" s="51">
        <v>6</v>
      </c>
      <c r="AO31" s="99">
        <f t="shared" si="18"/>
        <v>11.76</v>
      </c>
      <c r="AP31" s="88"/>
      <c r="AQ31" s="118">
        <f t="shared" si="19"/>
        <v>0</v>
      </c>
      <c r="AR31" s="51">
        <v>6</v>
      </c>
      <c r="AS31" s="99">
        <f t="shared" si="20"/>
        <v>11.76</v>
      </c>
      <c r="AT31" s="88">
        <v>15</v>
      </c>
      <c r="AU31" s="118">
        <f t="shared" si="21"/>
        <v>29.4</v>
      </c>
      <c r="AV31" s="51">
        <v>0</v>
      </c>
      <c r="AW31" s="119">
        <f t="shared" si="22"/>
        <v>0</v>
      </c>
      <c r="AX31" s="52">
        <v>5</v>
      </c>
      <c r="AY31" s="118">
        <f t="shared" si="23"/>
        <v>9.8000000000000007</v>
      </c>
      <c r="AZ31" s="52">
        <v>10</v>
      </c>
      <c r="BA31" s="118">
        <f t="shared" si="24"/>
        <v>19.600000000000001</v>
      </c>
    </row>
    <row r="32" spans="1:53" ht="15.75" x14ac:dyDescent="0.2">
      <c r="A32" s="37">
        <v>25</v>
      </c>
      <c r="B32" s="150" t="s">
        <v>186</v>
      </c>
      <c r="C32" s="96">
        <v>5.21</v>
      </c>
      <c r="D32" s="51">
        <v>0</v>
      </c>
      <c r="E32" s="99">
        <f t="shared" si="0"/>
        <v>0</v>
      </c>
      <c r="F32" s="51">
        <v>0</v>
      </c>
      <c r="G32" s="99">
        <f t="shared" si="1"/>
        <v>0</v>
      </c>
      <c r="H32" s="51">
        <v>0</v>
      </c>
      <c r="I32" s="99">
        <f t="shared" si="2"/>
        <v>0</v>
      </c>
      <c r="J32" s="51">
        <v>0</v>
      </c>
      <c r="K32" s="99">
        <f t="shared" si="3"/>
        <v>0</v>
      </c>
      <c r="L32" s="51">
        <v>0</v>
      </c>
      <c r="M32" s="99">
        <f t="shared" si="4"/>
        <v>0</v>
      </c>
      <c r="N32" s="51">
        <v>0</v>
      </c>
      <c r="O32" s="99">
        <f t="shared" si="5"/>
        <v>0</v>
      </c>
      <c r="P32" s="51">
        <v>0</v>
      </c>
      <c r="Q32" s="99">
        <f t="shared" si="6"/>
        <v>0</v>
      </c>
      <c r="R32" s="51">
        <v>0</v>
      </c>
      <c r="S32" s="99">
        <f t="shared" si="7"/>
        <v>0</v>
      </c>
      <c r="T32" s="99"/>
      <c r="U32" s="99">
        <f t="shared" si="8"/>
        <v>0</v>
      </c>
      <c r="V32" s="51">
        <v>0</v>
      </c>
      <c r="W32" s="99">
        <f t="shared" si="9"/>
        <v>0</v>
      </c>
      <c r="X32" s="51">
        <v>15</v>
      </c>
      <c r="Y32" s="99">
        <f t="shared" si="10"/>
        <v>78.150000000000006</v>
      </c>
      <c r="Z32" s="51">
        <v>10</v>
      </c>
      <c r="AA32" s="99">
        <f t="shared" si="11"/>
        <v>52.1</v>
      </c>
      <c r="AB32" s="51">
        <v>8</v>
      </c>
      <c r="AC32" s="99">
        <f t="shared" si="12"/>
        <v>41.68</v>
      </c>
      <c r="AD32" s="51">
        <v>24</v>
      </c>
      <c r="AE32" s="99">
        <f t="shared" si="13"/>
        <v>125.03999999999999</v>
      </c>
      <c r="AF32" s="51">
        <v>10</v>
      </c>
      <c r="AG32" s="99">
        <f t="shared" si="14"/>
        <v>52.1</v>
      </c>
      <c r="AH32" s="51">
        <v>5</v>
      </c>
      <c r="AI32" s="99">
        <f t="shared" si="15"/>
        <v>26.05</v>
      </c>
      <c r="AJ32" s="51">
        <v>0</v>
      </c>
      <c r="AK32" s="99">
        <f t="shared" si="16"/>
        <v>0</v>
      </c>
      <c r="AL32" s="51">
        <v>0</v>
      </c>
      <c r="AM32" s="99">
        <f t="shared" si="17"/>
        <v>0</v>
      </c>
      <c r="AN32" s="51">
        <v>0</v>
      </c>
      <c r="AO32" s="99">
        <f t="shared" si="18"/>
        <v>0</v>
      </c>
      <c r="AP32" s="88"/>
      <c r="AQ32" s="118">
        <f t="shared" si="19"/>
        <v>0</v>
      </c>
      <c r="AR32" s="51">
        <v>0</v>
      </c>
      <c r="AS32" s="99">
        <f t="shared" si="20"/>
        <v>0</v>
      </c>
      <c r="AT32" s="88">
        <v>5</v>
      </c>
      <c r="AU32" s="118">
        <f t="shared" si="21"/>
        <v>26.05</v>
      </c>
      <c r="AV32" s="51">
        <v>0</v>
      </c>
      <c r="AW32" s="119">
        <f t="shared" si="22"/>
        <v>0</v>
      </c>
      <c r="AX32" s="52">
        <v>0</v>
      </c>
      <c r="AY32" s="118">
        <f t="shared" si="23"/>
        <v>0</v>
      </c>
      <c r="AZ32" s="52"/>
      <c r="BA32" s="118">
        <f t="shared" si="24"/>
        <v>0</v>
      </c>
    </row>
    <row r="33" spans="1:54" ht="15.75" x14ac:dyDescent="0.2">
      <c r="A33" s="37">
        <v>26</v>
      </c>
      <c r="B33" s="150" t="s">
        <v>151</v>
      </c>
      <c r="C33" s="96">
        <v>1.17</v>
      </c>
      <c r="D33" s="51">
        <v>0</v>
      </c>
      <c r="E33" s="99">
        <f t="shared" si="0"/>
        <v>0</v>
      </c>
      <c r="F33" s="51">
        <v>0</v>
      </c>
      <c r="G33" s="99">
        <f t="shared" si="1"/>
        <v>0</v>
      </c>
      <c r="H33" s="51">
        <v>0</v>
      </c>
      <c r="I33" s="99">
        <f t="shared" si="2"/>
        <v>0</v>
      </c>
      <c r="J33" s="51">
        <v>0</v>
      </c>
      <c r="K33" s="99">
        <f t="shared" si="3"/>
        <v>0</v>
      </c>
      <c r="L33" s="51">
        <v>0</v>
      </c>
      <c r="M33" s="99">
        <f t="shared" si="4"/>
        <v>0</v>
      </c>
      <c r="N33" s="51">
        <v>0</v>
      </c>
      <c r="O33" s="99">
        <f t="shared" si="5"/>
        <v>0</v>
      </c>
      <c r="P33" s="51">
        <v>0</v>
      </c>
      <c r="Q33" s="99">
        <f t="shared" si="6"/>
        <v>0</v>
      </c>
      <c r="R33" s="51">
        <v>0</v>
      </c>
      <c r="S33" s="99">
        <f t="shared" si="7"/>
        <v>0</v>
      </c>
      <c r="T33" s="99"/>
      <c r="U33" s="99">
        <f t="shared" si="8"/>
        <v>0</v>
      </c>
      <c r="V33" s="51">
        <v>0</v>
      </c>
      <c r="W33" s="99">
        <f t="shared" si="9"/>
        <v>0</v>
      </c>
      <c r="X33" s="51">
        <v>0</v>
      </c>
      <c r="Y33" s="99">
        <f t="shared" si="10"/>
        <v>0</v>
      </c>
      <c r="Z33" s="51">
        <v>0</v>
      </c>
      <c r="AA33" s="99">
        <f t="shared" si="11"/>
        <v>0</v>
      </c>
      <c r="AB33" s="51">
        <v>0</v>
      </c>
      <c r="AC33" s="99">
        <f t="shared" si="12"/>
        <v>0</v>
      </c>
      <c r="AD33" s="51">
        <v>0</v>
      </c>
      <c r="AE33" s="99">
        <f t="shared" si="13"/>
        <v>0</v>
      </c>
      <c r="AF33" s="51">
        <v>0</v>
      </c>
      <c r="AG33" s="99">
        <f t="shared" si="14"/>
        <v>0</v>
      </c>
      <c r="AH33" s="51">
        <v>0</v>
      </c>
      <c r="AI33" s="99">
        <f t="shared" si="15"/>
        <v>0</v>
      </c>
      <c r="AJ33" s="51">
        <v>20</v>
      </c>
      <c r="AK33" s="99">
        <f t="shared" si="16"/>
        <v>23.4</v>
      </c>
      <c r="AL33" s="51">
        <v>12</v>
      </c>
      <c r="AM33" s="99">
        <f t="shared" si="17"/>
        <v>14.04</v>
      </c>
      <c r="AN33" s="51">
        <v>8</v>
      </c>
      <c r="AO33" s="99">
        <f t="shared" si="18"/>
        <v>9.36</v>
      </c>
      <c r="AP33" s="88">
        <v>15</v>
      </c>
      <c r="AQ33" s="118">
        <f t="shared" si="19"/>
        <v>17.549999999999997</v>
      </c>
      <c r="AR33" s="51">
        <v>8</v>
      </c>
      <c r="AS33" s="99">
        <f t="shared" si="20"/>
        <v>9.36</v>
      </c>
      <c r="AT33" s="88">
        <v>24</v>
      </c>
      <c r="AU33" s="118">
        <f t="shared" si="21"/>
        <v>28.08</v>
      </c>
      <c r="AV33" s="51">
        <v>20</v>
      </c>
      <c r="AW33" s="119">
        <f t="shared" si="22"/>
        <v>23.4</v>
      </c>
      <c r="AX33" s="52">
        <v>20</v>
      </c>
      <c r="AY33" s="118">
        <f t="shared" si="23"/>
        <v>23.4</v>
      </c>
      <c r="AZ33" s="52">
        <v>15</v>
      </c>
      <c r="BA33" s="118">
        <f t="shared" si="24"/>
        <v>17.549999999999997</v>
      </c>
    </row>
    <row r="34" spans="1:54" ht="15.75" x14ac:dyDescent="0.2">
      <c r="A34" s="37">
        <v>27</v>
      </c>
      <c r="B34" s="150" t="s">
        <v>152</v>
      </c>
      <c r="C34" s="96">
        <v>9.07</v>
      </c>
      <c r="D34" s="51">
        <v>0</v>
      </c>
      <c r="E34" s="99">
        <f t="shared" si="0"/>
        <v>0</v>
      </c>
      <c r="F34" s="51">
        <v>0</v>
      </c>
      <c r="G34" s="99">
        <f t="shared" si="1"/>
        <v>0</v>
      </c>
      <c r="H34" s="51">
        <v>0</v>
      </c>
      <c r="I34" s="99">
        <f t="shared" si="2"/>
        <v>0</v>
      </c>
      <c r="J34" s="51">
        <v>0</v>
      </c>
      <c r="K34" s="99">
        <f t="shared" si="3"/>
        <v>0</v>
      </c>
      <c r="L34" s="51">
        <v>0</v>
      </c>
      <c r="M34" s="99">
        <f t="shared" si="4"/>
        <v>0</v>
      </c>
      <c r="N34" s="51">
        <v>0</v>
      </c>
      <c r="O34" s="99">
        <f t="shared" si="5"/>
        <v>0</v>
      </c>
      <c r="P34" s="51">
        <v>0</v>
      </c>
      <c r="Q34" s="99">
        <f t="shared" si="6"/>
        <v>0</v>
      </c>
      <c r="R34" s="51">
        <v>0</v>
      </c>
      <c r="S34" s="99">
        <f t="shared" si="7"/>
        <v>0</v>
      </c>
      <c r="T34" s="99"/>
      <c r="U34" s="99">
        <f t="shared" si="8"/>
        <v>0</v>
      </c>
      <c r="V34" s="51">
        <v>0</v>
      </c>
      <c r="W34" s="99">
        <f t="shared" si="9"/>
        <v>0</v>
      </c>
      <c r="X34" s="51">
        <v>0</v>
      </c>
      <c r="Y34" s="99">
        <f t="shared" si="10"/>
        <v>0</v>
      </c>
      <c r="Z34" s="51">
        <v>0</v>
      </c>
      <c r="AA34" s="99">
        <f t="shared" si="11"/>
        <v>0</v>
      </c>
      <c r="AB34" s="51">
        <v>0</v>
      </c>
      <c r="AC34" s="99">
        <f t="shared" si="12"/>
        <v>0</v>
      </c>
      <c r="AD34" s="51">
        <v>0</v>
      </c>
      <c r="AE34" s="99">
        <f t="shared" si="13"/>
        <v>0</v>
      </c>
      <c r="AF34" s="51">
        <v>0</v>
      </c>
      <c r="AG34" s="99">
        <f t="shared" si="14"/>
        <v>0</v>
      </c>
      <c r="AH34" s="51">
        <v>0</v>
      </c>
      <c r="AI34" s="99">
        <f t="shared" si="15"/>
        <v>0</v>
      </c>
      <c r="AJ34" s="51">
        <v>8</v>
      </c>
      <c r="AK34" s="99">
        <f t="shared" si="16"/>
        <v>72.56</v>
      </c>
      <c r="AL34" s="51">
        <v>0</v>
      </c>
      <c r="AM34" s="99">
        <f t="shared" si="17"/>
        <v>0</v>
      </c>
      <c r="AN34" s="51">
        <v>0</v>
      </c>
      <c r="AO34" s="99">
        <f t="shared" si="18"/>
        <v>0</v>
      </c>
      <c r="AP34" s="88"/>
      <c r="AQ34" s="118">
        <f t="shared" si="19"/>
        <v>0</v>
      </c>
      <c r="AR34" s="51">
        <v>0</v>
      </c>
      <c r="AS34" s="99">
        <f t="shared" si="20"/>
        <v>0</v>
      </c>
      <c r="AT34" s="88">
        <v>8</v>
      </c>
      <c r="AU34" s="118">
        <f t="shared" si="21"/>
        <v>72.56</v>
      </c>
      <c r="AV34" s="51">
        <v>0</v>
      </c>
      <c r="AW34" s="119">
        <f t="shared" si="22"/>
        <v>0</v>
      </c>
      <c r="AX34" s="52"/>
      <c r="AY34" s="118">
        <f t="shared" si="23"/>
        <v>0</v>
      </c>
      <c r="AZ34" s="52"/>
      <c r="BA34" s="118">
        <f t="shared" si="24"/>
        <v>0</v>
      </c>
    </row>
    <row r="35" spans="1:54" ht="15.75" x14ac:dyDescent="0.2">
      <c r="A35" s="37">
        <v>28</v>
      </c>
      <c r="B35" s="150" t="s">
        <v>187</v>
      </c>
      <c r="C35" s="96">
        <v>5.21</v>
      </c>
      <c r="D35" s="51">
        <v>0</v>
      </c>
      <c r="E35" s="99">
        <f t="shared" si="0"/>
        <v>0</v>
      </c>
      <c r="F35" s="51">
        <v>0</v>
      </c>
      <c r="G35" s="99">
        <f t="shared" si="1"/>
        <v>0</v>
      </c>
      <c r="H35" s="51">
        <v>0</v>
      </c>
      <c r="I35" s="99">
        <f t="shared" si="2"/>
        <v>0</v>
      </c>
      <c r="J35" s="51">
        <v>0</v>
      </c>
      <c r="K35" s="99">
        <f t="shared" si="3"/>
        <v>0</v>
      </c>
      <c r="L35" s="51">
        <v>0</v>
      </c>
      <c r="M35" s="99">
        <f t="shared" si="4"/>
        <v>0</v>
      </c>
      <c r="N35" s="51">
        <v>0</v>
      </c>
      <c r="O35" s="99">
        <f t="shared" si="5"/>
        <v>0</v>
      </c>
      <c r="P35" s="51">
        <v>0</v>
      </c>
      <c r="Q35" s="99">
        <f t="shared" si="6"/>
        <v>0</v>
      </c>
      <c r="R35" s="51">
        <v>0</v>
      </c>
      <c r="S35" s="99">
        <f t="shared" si="7"/>
        <v>0</v>
      </c>
      <c r="T35" s="99"/>
      <c r="U35" s="99">
        <f t="shared" si="8"/>
        <v>0</v>
      </c>
      <c r="V35" s="51">
        <v>0</v>
      </c>
      <c r="W35" s="99">
        <f>V35*C35</f>
        <v>0</v>
      </c>
      <c r="X35" s="51">
        <v>0</v>
      </c>
      <c r="Y35" s="99">
        <f t="shared" si="10"/>
        <v>0</v>
      </c>
      <c r="Z35" s="51">
        <v>0</v>
      </c>
      <c r="AA35" s="99">
        <f t="shared" si="11"/>
        <v>0</v>
      </c>
      <c r="AB35" s="51">
        <v>0</v>
      </c>
      <c r="AC35" s="99">
        <f t="shared" si="12"/>
        <v>0</v>
      </c>
      <c r="AD35" s="51">
        <v>0</v>
      </c>
      <c r="AE35" s="99">
        <f t="shared" si="13"/>
        <v>0</v>
      </c>
      <c r="AF35" s="51">
        <v>0</v>
      </c>
      <c r="AG35" s="99">
        <f t="shared" si="14"/>
        <v>0</v>
      </c>
      <c r="AH35" s="51">
        <v>0</v>
      </c>
      <c r="AI35" s="99">
        <f t="shared" si="15"/>
        <v>0</v>
      </c>
      <c r="AJ35" s="51">
        <v>10</v>
      </c>
      <c r="AK35" s="99">
        <f t="shared" si="16"/>
        <v>52.1</v>
      </c>
      <c r="AL35" s="51">
        <v>0</v>
      </c>
      <c r="AM35" s="99">
        <f t="shared" si="17"/>
        <v>0</v>
      </c>
      <c r="AN35" s="51">
        <v>2</v>
      </c>
      <c r="AO35" s="99">
        <f t="shared" si="18"/>
        <v>10.42</v>
      </c>
      <c r="AP35" s="88"/>
      <c r="AQ35" s="118">
        <f t="shared" si="19"/>
        <v>0</v>
      </c>
      <c r="AR35" s="51">
        <v>2</v>
      </c>
      <c r="AS35" s="99">
        <f t="shared" si="20"/>
        <v>10.42</v>
      </c>
      <c r="AT35" s="88">
        <v>8</v>
      </c>
      <c r="AU35" s="118">
        <f t="shared" si="21"/>
        <v>41.68</v>
      </c>
      <c r="AV35" s="51">
        <v>10</v>
      </c>
      <c r="AW35" s="119">
        <f t="shared" si="22"/>
        <v>52.1</v>
      </c>
      <c r="AX35" s="52">
        <v>10</v>
      </c>
      <c r="AY35" s="118">
        <f t="shared" si="23"/>
        <v>52.1</v>
      </c>
      <c r="AZ35" s="52">
        <v>5</v>
      </c>
      <c r="BA35" s="118">
        <f t="shared" si="24"/>
        <v>26.05</v>
      </c>
    </row>
    <row r="36" spans="1:54" ht="15.75" x14ac:dyDescent="0.2">
      <c r="A36" s="37">
        <v>29</v>
      </c>
      <c r="B36" s="150" t="s">
        <v>153</v>
      </c>
      <c r="C36" s="96">
        <v>3.1</v>
      </c>
      <c r="D36" s="51">
        <v>0</v>
      </c>
      <c r="E36" s="99">
        <f t="shared" si="0"/>
        <v>0</v>
      </c>
      <c r="F36" s="51">
        <v>0</v>
      </c>
      <c r="G36" s="99">
        <f t="shared" si="1"/>
        <v>0</v>
      </c>
      <c r="H36" s="51">
        <v>0</v>
      </c>
      <c r="I36" s="99">
        <f t="shared" si="2"/>
        <v>0</v>
      </c>
      <c r="J36" s="51">
        <v>0</v>
      </c>
      <c r="K36" s="99">
        <f t="shared" si="3"/>
        <v>0</v>
      </c>
      <c r="L36" s="51">
        <v>0</v>
      </c>
      <c r="M36" s="99">
        <f t="shared" si="4"/>
        <v>0</v>
      </c>
      <c r="N36" s="51">
        <v>0</v>
      </c>
      <c r="O36" s="99">
        <f t="shared" si="5"/>
        <v>0</v>
      </c>
      <c r="P36" s="51">
        <v>0</v>
      </c>
      <c r="Q36" s="99">
        <f t="shared" si="6"/>
        <v>0</v>
      </c>
      <c r="R36" s="51">
        <v>0</v>
      </c>
      <c r="S36" s="99">
        <f t="shared" si="7"/>
        <v>0</v>
      </c>
      <c r="T36" s="99"/>
      <c r="U36" s="99">
        <f t="shared" si="8"/>
        <v>0</v>
      </c>
      <c r="V36" s="51">
        <v>0</v>
      </c>
      <c r="W36" s="99">
        <f t="shared" si="9"/>
        <v>0</v>
      </c>
      <c r="X36" s="51">
        <v>0</v>
      </c>
      <c r="Y36" s="99">
        <f t="shared" si="10"/>
        <v>0</v>
      </c>
      <c r="Z36" s="51">
        <v>0</v>
      </c>
      <c r="AA36" s="99">
        <f t="shared" si="11"/>
        <v>0</v>
      </c>
      <c r="AB36" s="51">
        <v>0</v>
      </c>
      <c r="AC36" s="99">
        <f t="shared" si="12"/>
        <v>0</v>
      </c>
      <c r="AD36" s="51">
        <v>0</v>
      </c>
      <c r="AE36" s="99">
        <f t="shared" si="13"/>
        <v>0</v>
      </c>
      <c r="AF36" s="51">
        <v>0</v>
      </c>
      <c r="AG36" s="99">
        <f t="shared" si="14"/>
        <v>0</v>
      </c>
      <c r="AH36" s="51">
        <v>0</v>
      </c>
      <c r="AI36" s="99">
        <f t="shared" si="15"/>
        <v>0</v>
      </c>
      <c r="AJ36" s="51"/>
      <c r="AK36" s="99">
        <f t="shared" si="16"/>
        <v>0</v>
      </c>
      <c r="AL36" s="51">
        <v>4</v>
      </c>
      <c r="AM36" s="99">
        <f t="shared" si="17"/>
        <v>12.4</v>
      </c>
      <c r="AN36" s="51">
        <v>3</v>
      </c>
      <c r="AO36" s="99">
        <f t="shared" si="18"/>
        <v>9.3000000000000007</v>
      </c>
      <c r="AP36" s="88">
        <v>2</v>
      </c>
      <c r="AQ36" s="118">
        <f t="shared" si="19"/>
        <v>6.2</v>
      </c>
      <c r="AR36" s="51">
        <v>3</v>
      </c>
      <c r="AS36" s="99">
        <f t="shared" si="20"/>
        <v>9.3000000000000007</v>
      </c>
      <c r="AT36" s="88">
        <v>8</v>
      </c>
      <c r="AU36" s="118">
        <f t="shared" si="21"/>
        <v>24.8</v>
      </c>
      <c r="AV36" s="51">
        <v>8</v>
      </c>
      <c r="AW36" s="119">
        <f t="shared" si="22"/>
        <v>24.8</v>
      </c>
      <c r="AX36" s="52">
        <v>10</v>
      </c>
      <c r="AY36" s="118">
        <f t="shared" si="23"/>
        <v>31</v>
      </c>
      <c r="AZ36" s="52">
        <v>2</v>
      </c>
      <c r="BA36" s="118">
        <f t="shared" si="24"/>
        <v>6.2</v>
      </c>
    </row>
    <row r="37" spans="1:54" ht="15.75" x14ac:dyDescent="0.2">
      <c r="A37" s="37">
        <v>30</v>
      </c>
      <c r="B37" s="84" t="s">
        <v>154</v>
      </c>
      <c r="C37" s="96">
        <v>5.21</v>
      </c>
      <c r="D37" s="51">
        <v>0</v>
      </c>
      <c r="E37" s="99">
        <f t="shared" si="0"/>
        <v>0</v>
      </c>
      <c r="F37" s="51">
        <v>0</v>
      </c>
      <c r="G37" s="99">
        <f t="shared" si="1"/>
        <v>0</v>
      </c>
      <c r="H37" s="51">
        <v>0</v>
      </c>
      <c r="I37" s="99">
        <f t="shared" si="2"/>
        <v>0</v>
      </c>
      <c r="J37" s="51">
        <v>0</v>
      </c>
      <c r="K37" s="99">
        <f t="shared" si="3"/>
        <v>0</v>
      </c>
      <c r="L37" s="51">
        <v>0</v>
      </c>
      <c r="M37" s="99">
        <f t="shared" si="4"/>
        <v>0</v>
      </c>
      <c r="N37" s="51">
        <v>0</v>
      </c>
      <c r="O37" s="99">
        <f t="shared" si="5"/>
        <v>0</v>
      </c>
      <c r="P37" s="51">
        <v>0</v>
      </c>
      <c r="Q37" s="99">
        <f t="shared" si="6"/>
        <v>0</v>
      </c>
      <c r="R37" s="51">
        <v>0</v>
      </c>
      <c r="S37" s="99">
        <f t="shared" si="7"/>
        <v>0</v>
      </c>
      <c r="T37" s="99"/>
      <c r="U37" s="99">
        <f t="shared" si="8"/>
        <v>0</v>
      </c>
      <c r="V37" s="51">
        <v>0</v>
      </c>
      <c r="W37" s="99">
        <f t="shared" si="9"/>
        <v>0</v>
      </c>
      <c r="X37" s="51">
        <v>0</v>
      </c>
      <c r="Y37" s="99">
        <f t="shared" si="10"/>
        <v>0</v>
      </c>
      <c r="Z37" s="51">
        <v>0</v>
      </c>
      <c r="AA37" s="99">
        <f t="shared" si="11"/>
        <v>0</v>
      </c>
      <c r="AB37" s="51">
        <v>0</v>
      </c>
      <c r="AC37" s="99">
        <f t="shared" si="12"/>
        <v>0</v>
      </c>
      <c r="AD37" s="51">
        <v>0</v>
      </c>
      <c r="AE37" s="99">
        <f t="shared" si="13"/>
        <v>0</v>
      </c>
      <c r="AF37" s="51">
        <v>0</v>
      </c>
      <c r="AG37" s="99">
        <f t="shared" si="14"/>
        <v>0</v>
      </c>
      <c r="AH37" s="51">
        <v>0</v>
      </c>
      <c r="AI37" s="99">
        <f t="shared" si="15"/>
        <v>0</v>
      </c>
      <c r="AJ37" s="51">
        <v>10</v>
      </c>
      <c r="AK37" s="99">
        <f t="shared" si="16"/>
        <v>52.1</v>
      </c>
      <c r="AL37" s="51">
        <v>2</v>
      </c>
      <c r="AM37" s="99">
        <f t="shared" si="17"/>
        <v>10.42</v>
      </c>
      <c r="AN37" s="51">
        <v>3</v>
      </c>
      <c r="AO37" s="99">
        <f t="shared" si="18"/>
        <v>15.629999999999999</v>
      </c>
      <c r="AP37" s="88">
        <v>1</v>
      </c>
      <c r="AQ37" s="118">
        <f t="shared" si="19"/>
        <v>5.21</v>
      </c>
      <c r="AR37" s="51">
        <v>3</v>
      </c>
      <c r="AS37" s="99">
        <f t="shared" si="20"/>
        <v>15.629999999999999</v>
      </c>
      <c r="AT37" s="88">
        <v>10</v>
      </c>
      <c r="AU37" s="118">
        <f t="shared" si="21"/>
        <v>52.1</v>
      </c>
      <c r="AV37" s="51">
        <v>0</v>
      </c>
      <c r="AW37" s="119">
        <f t="shared" si="22"/>
        <v>0</v>
      </c>
      <c r="AX37" s="52">
        <v>0</v>
      </c>
      <c r="AY37" s="118">
        <f t="shared" si="23"/>
        <v>0</v>
      </c>
      <c r="AZ37" s="52">
        <v>6</v>
      </c>
      <c r="BA37" s="118">
        <f t="shared" si="24"/>
        <v>31.259999999999998</v>
      </c>
    </row>
    <row r="38" spans="1:54" ht="31.5" x14ac:dyDescent="0.2">
      <c r="A38" s="37">
        <v>31</v>
      </c>
      <c r="B38" s="153" t="s">
        <v>287</v>
      </c>
      <c r="C38" s="96">
        <v>12.82</v>
      </c>
      <c r="D38" s="159"/>
      <c r="E38" s="99">
        <f t="shared" si="0"/>
        <v>0</v>
      </c>
      <c r="F38" s="159"/>
      <c r="G38" s="99">
        <f t="shared" si="1"/>
        <v>0</v>
      </c>
      <c r="H38" s="159"/>
      <c r="I38" s="99">
        <f t="shared" si="2"/>
        <v>0</v>
      </c>
      <c r="J38" s="159"/>
      <c r="K38" s="99">
        <f t="shared" si="3"/>
        <v>0</v>
      </c>
      <c r="L38" s="159"/>
      <c r="M38" s="99">
        <f t="shared" si="4"/>
        <v>0</v>
      </c>
      <c r="N38" s="159"/>
      <c r="O38" s="99">
        <f t="shared" si="5"/>
        <v>0</v>
      </c>
      <c r="P38" s="159"/>
      <c r="Q38" s="99">
        <f t="shared" si="6"/>
        <v>0</v>
      </c>
      <c r="R38" s="159"/>
      <c r="S38" s="99">
        <f t="shared" si="7"/>
        <v>0</v>
      </c>
      <c r="T38" s="160"/>
      <c r="U38" s="160">
        <f t="shared" si="8"/>
        <v>0</v>
      </c>
      <c r="V38" s="159"/>
      <c r="W38" s="99">
        <f t="shared" si="9"/>
        <v>0</v>
      </c>
      <c r="X38" s="159">
        <v>9</v>
      </c>
      <c r="Y38" s="99">
        <f t="shared" si="10"/>
        <v>115.38</v>
      </c>
      <c r="Z38" s="159">
        <v>4</v>
      </c>
      <c r="AA38" s="99">
        <f t="shared" si="11"/>
        <v>51.28</v>
      </c>
      <c r="AB38" s="159">
        <v>1</v>
      </c>
      <c r="AC38" s="99">
        <f t="shared" si="12"/>
        <v>12.82</v>
      </c>
      <c r="AD38" s="159">
        <v>2</v>
      </c>
      <c r="AE38" s="99">
        <f t="shared" si="13"/>
        <v>25.64</v>
      </c>
      <c r="AF38" s="159">
        <v>1</v>
      </c>
      <c r="AG38" s="99">
        <f t="shared" si="14"/>
        <v>12.82</v>
      </c>
      <c r="AH38" s="159">
        <v>3</v>
      </c>
      <c r="AI38" s="99">
        <f t="shared" si="15"/>
        <v>38.46</v>
      </c>
      <c r="AJ38" s="159"/>
      <c r="AK38" s="99">
        <f t="shared" si="16"/>
        <v>0</v>
      </c>
      <c r="AL38" s="159"/>
      <c r="AM38" s="99">
        <f t="shared" si="17"/>
        <v>0</v>
      </c>
      <c r="AN38" s="159"/>
      <c r="AO38" s="99">
        <f t="shared" si="18"/>
        <v>0</v>
      </c>
      <c r="AP38" s="155"/>
      <c r="AQ38" s="118">
        <f t="shared" si="19"/>
        <v>0</v>
      </c>
      <c r="AR38" s="159"/>
      <c r="AS38" s="99">
        <f t="shared" si="20"/>
        <v>0</v>
      </c>
      <c r="AT38" s="155"/>
      <c r="AU38" s="118">
        <f t="shared" si="21"/>
        <v>0</v>
      </c>
      <c r="AV38" s="159"/>
      <c r="AW38" s="119">
        <f t="shared" si="22"/>
        <v>0</v>
      </c>
      <c r="AX38" s="156"/>
      <c r="AY38" s="118">
        <f t="shared" si="23"/>
        <v>0</v>
      </c>
      <c r="AZ38" s="156"/>
      <c r="BA38" s="118">
        <f t="shared" si="24"/>
        <v>0</v>
      </c>
    </row>
    <row r="39" spans="1:54" ht="15.75" x14ac:dyDescent="0.2">
      <c r="B39" s="85"/>
      <c r="C39" s="101" t="s">
        <v>159</v>
      </c>
      <c r="D39" s="101"/>
      <c r="E39" s="103">
        <f>SUM(E8:E38)</f>
        <v>1025.0999999999999</v>
      </c>
      <c r="F39" s="103"/>
      <c r="G39" s="103">
        <f>SUM(G8:G38)</f>
        <v>855.06999999999994</v>
      </c>
      <c r="H39" s="103"/>
      <c r="I39" s="103">
        <f>SUM(I8:I38)</f>
        <v>855.06999999999994</v>
      </c>
      <c r="J39" s="103"/>
      <c r="K39" s="103">
        <f>SUM(K8:K38)</f>
        <v>569.80000000000007</v>
      </c>
      <c r="L39" s="103"/>
      <c r="M39" s="103">
        <f>SUM(M8:M38)</f>
        <v>867.87</v>
      </c>
      <c r="N39" s="103"/>
      <c r="O39" s="103">
        <f>SUM(O8:O38)</f>
        <v>243.34</v>
      </c>
      <c r="P39" s="103"/>
      <c r="Q39" s="103">
        <f>SUM(Q8:Q38)</f>
        <v>894.37000000000012</v>
      </c>
      <c r="R39" s="103"/>
      <c r="S39" s="103">
        <f>SUM(S8:S38)</f>
        <v>855.77999999999986</v>
      </c>
      <c r="T39" s="103"/>
      <c r="U39" s="103">
        <f>SUM(U8:U38)</f>
        <v>855.77999999999986</v>
      </c>
      <c r="V39" s="103"/>
      <c r="W39" s="103">
        <f>SUM(W8:W38)</f>
        <v>208.79999999999998</v>
      </c>
      <c r="X39" s="103"/>
      <c r="Y39" s="103">
        <f>SUM(Y8:Y38)</f>
        <v>968.55</v>
      </c>
      <c r="Z39" s="103"/>
      <c r="AA39" s="103">
        <f>SUM(AA8:AA38)</f>
        <v>212.48000000000002</v>
      </c>
      <c r="AB39" s="103"/>
      <c r="AC39" s="103">
        <f>SUM(AC8:AC38)</f>
        <v>177.99</v>
      </c>
      <c r="AD39" s="103"/>
      <c r="AE39" s="103">
        <f>SUM(AE8:AE38)</f>
        <v>624.18999999999994</v>
      </c>
      <c r="AF39" s="103"/>
      <c r="AG39" s="103">
        <f>SUM(AG8:AG38)</f>
        <v>165.74</v>
      </c>
      <c r="AH39" s="103"/>
      <c r="AI39" s="103">
        <f>SUM(AI8:AI38)</f>
        <v>199.15000000000003</v>
      </c>
      <c r="AJ39" s="103"/>
      <c r="AK39" s="103">
        <f>SUM(AK8:AK38)</f>
        <v>613.41999999999996</v>
      </c>
      <c r="AL39" s="103"/>
      <c r="AM39" s="103">
        <f>SUM(AM8:AM38)</f>
        <v>453.46</v>
      </c>
      <c r="AN39" s="103"/>
      <c r="AO39" s="103">
        <f>SUM(AO8:AO38)</f>
        <v>308.63</v>
      </c>
      <c r="AP39" s="103"/>
      <c r="AQ39" s="103">
        <f>SUM(AQ8:AQ38)</f>
        <v>239.08</v>
      </c>
      <c r="AR39" s="103"/>
      <c r="AS39" s="103">
        <f>SUM(AS8:AS38)</f>
        <v>308.63</v>
      </c>
      <c r="AT39" s="103"/>
      <c r="AU39" s="103">
        <f>SUM(AU8:AU38)</f>
        <v>704.34999999999991</v>
      </c>
      <c r="AV39" s="103"/>
      <c r="AW39" s="103">
        <f>SUM(AW8:AW38)</f>
        <v>426.82000000000005</v>
      </c>
      <c r="AX39" s="103"/>
      <c r="AY39" s="103">
        <f>SUM(AY8:AY38)</f>
        <v>531</v>
      </c>
      <c r="AZ39" s="103"/>
      <c r="BA39" s="118">
        <f>SUM(BA8:BA38)</f>
        <v>351.47</v>
      </c>
      <c r="BB39" s="147"/>
    </row>
    <row r="40" spans="1:54" ht="15.75" x14ac:dyDescent="0.2">
      <c r="C40" s="102" t="s">
        <v>213</v>
      </c>
      <c r="D40" s="102"/>
      <c r="E40" s="126">
        <f>'Planilha Serviços'!I135</f>
        <v>4</v>
      </c>
      <c r="F40" s="126"/>
      <c r="G40" s="126">
        <f>'Planilha Serviços'!J135</f>
        <v>3</v>
      </c>
      <c r="H40" s="126"/>
      <c r="I40" s="126">
        <f>'Planilha Serviços'!K135</f>
        <v>2</v>
      </c>
      <c r="J40" s="126"/>
      <c r="K40" s="126">
        <f>'Planilha Serviços'!L135</f>
        <v>3</v>
      </c>
      <c r="L40" s="126"/>
      <c r="M40" s="126">
        <f>'Planilha Serviços'!M135</f>
        <v>3</v>
      </c>
      <c r="N40" s="126"/>
      <c r="O40" s="126">
        <v>2</v>
      </c>
      <c r="P40" s="126"/>
      <c r="Q40" s="126">
        <f>'Planilha Serviços'!O135</f>
        <v>5</v>
      </c>
      <c r="R40" s="126"/>
      <c r="S40" s="126">
        <f>'Planilha Serviços'!P135</f>
        <v>3</v>
      </c>
      <c r="T40" s="126"/>
      <c r="U40" s="126">
        <v>2</v>
      </c>
      <c r="V40" s="126"/>
      <c r="W40" s="126">
        <f>'Planilha Serviços'!R135</f>
        <v>1</v>
      </c>
      <c r="X40" s="126"/>
      <c r="Y40" s="126">
        <f>'Planilha Serviços'!S135</f>
        <v>2</v>
      </c>
      <c r="Z40" s="126"/>
      <c r="AA40" s="126">
        <f>'Planilha Serviços'!T135</f>
        <v>1</v>
      </c>
      <c r="AB40" s="126"/>
      <c r="AC40" s="126">
        <f>'Planilha Serviços'!U135</f>
        <v>1</v>
      </c>
      <c r="AD40" s="126"/>
      <c r="AE40" s="126">
        <f>'Planilha Serviços'!V135</f>
        <v>2</v>
      </c>
      <c r="AF40" s="126"/>
      <c r="AG40" s="126">
        <f>'Planilha Serviços'!X135</f>
        <v>1</v>
      </c>
      <c r="AH40" s="126"/>
      <c r="AI40" s="126">
        <f>'Planilha Serviços'!Y135</f>
        <v>1</v>
      </c>
      <c r="AJ40" s="126"/>
      <c r="AK40" s="126">
        <f>'Planilha Serviços'!Z135</f>
        <v>2</v>
      </c>
      <c r="AL40" s="126"/>
      <c r="AM40" s="126">
        <f>'Planilha Serviços'!AA135</f>
        <v>1</v>
      </c>
      <c r="AN40" s="126"/>
      <c r="AO40" s="126">
        <f>'Planilha Serviços'!AB135</f>
        <v>1</v>
      </c>
      <c r="AP40" s="126"/>
      <c r="AQ40" s="126">
        <f>'Planilha Serviços'!AC135</f>
        <v>1</v>
      </c>
      <c r="AR40" s="126"/>
      <c r="AS40" s="126">
        <f>'Planilha Serviços'!AD135</f>
        <v>1</v>
      </c>
      <c r="AT40" s="126"/>
      <c r="AU40" s="126">
        <f>'Planilha Serviços'!AE135</f>
        <v>2</v>
      </c>
      <c r="AV40" s="126"/>
      <c r="AW40" s="126">
        <f>'Planilha Serviços'!AF135</f>
        <v>1</v>
      </c>
      <c r="AX40" s="126"/>
      <c r="AY40" s="127">
        <f>'Planilha Serviços'!AG135</f>
        <v>1</v>
      </c>
      <c r="AZ40" s="126"/>
      <c r="BA40" s="127">
        <v>1</v>
      </c>
      <c r="BB40" s="149"/>
    </row>
    <row r="41" spans="1:54" ht="15.75" x14ac:dyDescent="0.2">
      <c r="C41" s="104" t="s">
        <v>214</v>
      </c>
      <c r="D41" s="104"/>
      <c r="E41" s="104">
        <f>E39/E40</f>
        <v>256.27499999999998</v>
      </c>
      <c r="F41" s="104"/>
      <c r="G41" s="107">
        <f>G39/G40</f>
        <v>285.02333333333331</v>
      </c>
      <c r="H41" s="104"/>
      <c r="I41" s="104">
        <f>I39/I40</f>
        <v>427.53499999999997</v>
      </c>
      <c r="J41" s="104"/>
      <c r="K41" s="104">
        <f>K39/K40</f>
        <v>189.93333333333337</v>
      </c>
      <c r="L41" s="104"/>
      <c r="M41" s="104">
        <f>M39/M40</f>
        <v>289.29000000000002</v>
      </c>
      <c r="N41" s="104"/>
      <c r="O41" s="104">
        <f t="shared" ref="O41" si="25">O39/O40</f>
        <v>121.67</v>
      </c>
      <c r="P41" s="104"/>
      <c r="Q41" s="104">
        <f>Q39/Q40</f>
        <v>178.87400000000002</v>
      </c>
      <c r="R41" s="104"/>
      <c r="S41" s="104">
        <f>S39/S40</f>
        <v>285.25999999999993</v>
      </c>
      <c r="T41" s="104"/>
      <c r="U41" s="104">
        <f>U39/U40</f>
        <v>427.88999999999993</v>
      </c>
      <c r="V41" s="104"/>
      <c r="W41" s="104">
        <f>W39/W40</f>
        <v>208.79999999999998</v>
      </c>
      <c r="X41" s="104"/>
      <c r="Y41" s="104">
        <f>Y39/Y40</f>
        <v>484.27499999999998</v>
      </c>
      <c r="Z41" s="104"/>
      <c r="AA41" s="104">
        <f>AA39/AA40</f>
        <v>212.48000000000002</v>
      </c>
      <c r="AB41" s="104"/>
      <c r="AC41" s="104">
        <f>AC39/AC40</f>
        <v>177.99</v>
      </c>
      <c r="AD41" s="104"/>
      <c r="AE41" s="104">
        <f>AE39/AE40</f>
        <v>312.09499999999997</v>
      </c>
      <c r="AF41" s="104"/>
      <c r="AG41" s="104">
        <f>AG39/AG40</f>
        <v>165.74</v>
      </c>
      <c r="AH41" s="104"/>
      <c r="AI41" s="104">
        <f>AI39/AI40</f>
        <v>199.15000000000003</v>
      </c>
      <c r="AJ41" s="104"/>
      <c r="AK41" s="104">
        <f>AK39/AK40</f>
        <v>306.70999999999998</v>
      </c>
      <c r="AL41" s="104"/>
      <c r="AM41" s="104">
        <f>AM39/AM40</f>
        <v>453.46</v>
      </c>
      <c r="AN41" s="104"/>
      <c r="AO41" s="104">
        <f>AO39/AO40</f>
        <v>308.63</v>
      </c>
      <c r="AP41" s="104"/>
      <c r="AQ41" s="104">
        <f>AQ39/AQ40</f>
        <v>239.08</v>
      </c>
      <c r="AR41" s="104"/>
      <c r="AS41" s="104">
        <f>AS39/AS40</f>
        <v>308.63</v>
      </c>
      <c r="AT41" s="104"/>
      <c r="AU41" s="104">
        <f t="shared" ref="AU41:AY41" si="26">AU39/AU40</f>
        <v>352.17499999999995</v>
      </c>
      <c r="AV41" s="104"/>
      <c r="AW41" s="104">
        <f t="shared" si="26"/>
        <v>426.82000000000005</v>
      </c>
      <c r="AX41" s="104"/>
      <c r="AY41" s="104">
        <f t="shared" si="26"/>
        <v>531</v>
      </c>
      <c r="AZ41" s="104"/>
      <c r="BA41" s="104">
        <f t="shared" ref="BA41" si="27">BA39/BA40</f>
        <v>351.47</v>
      </c>
      <c r="BB41" s="147"/>
    </row>
    <row r="42" spans="1:54" x14ac:dyDescent="0.2">
      <c r="D42" s="89"/>
      <c r="E42" s="91"/>
      <c r="F42" s="89"/>
      <c r="G42" s="91"/>
      <c r="H42" s="95"/>
      <c r="I42" s="95"/>
      <c r="J42" s="89"/>
      <c r="K42" s="95"/>
      <c r="L42" s="89"/>
      <c r="M42" s="95"/>
      <c r="N42" s="89"/>
      <c r="O42" s="95"/>
      <c r="P42" s="89"/>
      <c r="Q42" s="95"/>
      <c r="R42" s="89"/>
      <c r="S42" s="95"/>
      <c r="T42" s="95"/>
      <c r="U42" s="95"/>
      <c r="V42" s="89"/>
      <c r="W42" s="95"/>
      <c r="X42" s="89"/>
      <c r="Y42" s="95"/>
      <c r="Z42" s="89"/>
      <c r="AA42" s="95"/>
      <c r="AB42" s="89"/>
      <c r="AC42" s="95"/>
      <c r="AD42" s="89"/>
      <c r="AE42" s="95"/>
      <c r="AF42" s="89"/>
      <c r="AG42" s="95"/>
      <c r="AH42" s="89"/>
      <c r="AI42" s="95"/>
      <c r="AJ42" s="89"/>
      <c r="AK42" s="95"/>
      <c r="AL42" s="89"/>
      <c r="AM42" s="95"/>
    </row>
    <row r="43" spans="1:54" x14ac:dyDescent="0.2">
      <c r="D43" s="233" t="str">
        <f>D5</f>
        <v>Local 1</v>
      </c>
      <c r="E43" s="234"/>
      <c r="F43" s="233" t="str">
        <f>F5</f>
        <v>Local 2</v>
      </c>
      <c r="G43" s="234"/>
      <c r="H43" s="233" t="str">
        <f>H5</f>
        <v>Local 3</v>
      </c>
      <c r="I43" s="234"/>
      <c r="J43" s="233" t="str">
        <f>J5</f>
        <v>Local 4</v>
      </c>
      <c r="K43" s="234"/>
      <c r="L43" s="233" t="str">
        <f>L5</f>
        <v>Local 5</v>
      </c>
      <c r="M43" s="234"/>
      <c r="N43" s="233" t="str">
        <f>N5</f>
        <v>Local 6</v>
      </c>
      <c r="O43" s="234"/>
      <c r="P43" s="233" t="str">
        <f>P5</f>
        <v>Local 7</v>
      </c>
      <c r="Q43" s="234"/>
      <c r="R43" s="233" t="str">
        <f>R5</f>
        <v>Local 8</v>
      </c>
      <c r="S43" s="234"/>
      <c r="T43" s="233" t="str">
        <f>T5</f>
        <v>Local 9</v>
      </c>
      <c r="U43" s="234"/>
      <c r="V43" s="233" t="str">
        <f>V5</f>
        <v>Local 10</v>
      </c>
      <c r="W43" s="234"/>
      <c r="X43" s="233" t="str">
        <f>X5</f>
        <v>Local 11</v>
      </c>
      <c r="Y43" s="234"/>
      <c r="Z43" s="233" t="str">
        <f>Z5</f>
        <v>Local 12</v>
      </c>
      <c r="AA43" s="234"/>
      <c r="AB43" s="233" t="str">
        <f>AB5</f>
        <v>Local 13</v>
      </c>
      <c r="AC43" s="234"/>
      <c r="AD43" s="233" t="str">
        <f>AD5</f>
        <v>Local 14</v>
      </c>
      <c r="AE43" s="234"/>
      <c r="AF43" s="233" t="str">
        <f>AF5</f>
        <v>Local 15</v>
      </c>
      <c r="AG43" s="234"/>
      <c r="AH43" s="233" t="str">
        <f>AH5</f>
        <v>Local 16</v>
      </c>
      <c r="AI43" s="234"/>
      <c r="AJ43" s="233" t="str">
        <f>AJ5</f>
        <v>Local 17</v>
      </c>
      <c r="AK43" s="234"/>
      <c r="AL43" s="233" t="str">
        <f>AL5</f>
        <v>Local 18</v>
      </c>
      <c r="AM43" s="234"/>
      <c r="AN43" s="233" t="str">
        <f>AN5</f>
        <v>Local 19</v>
      </c>
      <c r="AO43" s="234"/>
      <c r="AP43" s="233" t="str">
        <f>AP5</f>
        <v>Local 20</v>
      </c>
      <c r="AQ43" s="234"/>
      <c r="AR43" s="233" t="str">
        <f>AR5</f>
        <v>Local 21</v>
      </c>
      <c r="AS43" s="234"/>
      <c r="AT43" s="233" t="str">
        <f>AT5</f>
        <v>Local 22</v>
      </c>
      <c r="AU43" s="234"/>
      <c r="AV43" s="233" t="str">
        <f>AV5</f>
        <v>Local 23</v>
      </c>
      <c r="AW43" s="234"/>
      <c r="AX43" s="233" t="str">
        <f>AX5</f>
        <v>Local 24</v>
      </c>
      <c r="AY43" s="234"/>
      <c r="AZ43" s="233" t="str">
        <f>AZ5</f>
        <v>Local 25</v>
      </c>
      <c r="BA43" s="234"/>
    </row>
    <row r="44" spans="1:54" ht="38.25" customHeight="1" x14ac:dyDescent="0.2">
      <c r="D44" s="235" t="s">
        <v>164</v>
      </c>
      <c r="E44" s="236"/>
      <c r="F44" s="235" t="s">
        <v>165</v>
      </c>
      <c r="G44" s="236"/>
      <c r="H44" s="235" t="str">
        <f>H6</f>
        <v>CEMEI Arco Iris</v>
      </c>
      <c r="I44" s="236"/>
      <c r="J44" s="237" t="s">
        <v>166</v>
      </c>
      <c r="K44" s="238"/>
      <c r="L44" s="237" t="s">
        <v>167</v>
      </c>
      <c r="M44" s="238"/>
      <c r="N44" s="237" t="s">
        <v>168</v>
      </c>
      <c r="O44" s="238"/>
      <c r="P44" s="237" t="s">
        <v>169</v>
      </c>
      <c r="Q44" s="238"/>
      <c r="R44" s="237" t="s">
        <v>170</v>
      </c>
      <c r="S44" s="238"/>
      <c r="T44" s="235" t="str">
        <f>T6</f>
        <v>Pré-Escola S. F. Assis</v>
      </c>
      <c r="U44" s="236"/>
      <c r="V44" s="235" t="s">
        <v>171</v>
      </c>
      <c r="W44" s="236"/>
      <c r="X44" s="235" t="s">
        <v>177</v>
      </c>
      <c r="Y44" s="236"/>
      <c r="Z44" s="235" t="s">
        <v>172</v>
      </c>
      <c r="AA44" s="236"/>
      <c r="AB44" s="235" t="s">
        <v>173</v>
      </c>
      <c r="AC44" s="236"/>
      <c r="AD44" s="235" t="s">
        <v>174</v>
      </c>
      <c r="AE44" s="236"/>
      <c r="AF44" s="235" t="s">
        <v>175</v>
      </c>
      <c r="AG44" s="236"/>
      <c r="AH44" s="235" t="s">
        <v>176</v>
      </c>
      <c r="AI44" s="236"/>
      <c r="AJ44" s="235" t="s">
        <v>178</v>
      </c>
      <c r="AK44" s="236"/>
      <c r="AL44" s="235" t="s">
        <v>121</v>
      </c>
      <c r="AM44" s="236"/>
      <c r="AN44" s="229" t="s">
        <v>179</v>
      </c>
      <c r="AO44" s="230"/>
      <c r="AP44" s="231" t="s">
        <v>180</v>
      </c>
      <c r="AQ44" s="232"/>
      <c r="AR44" s="235" t="s">
        <v>210</v>
      </c>
      <c r="AS44" s="236"/>
      <c r="AT44" s="229" t="s">
        <v>181</v>
      </c>
      <c r="AU44" s="230"/>
      <c r="AV44" s="229" t="s">
        <v>183</v>
      </c>
      <c r="AW44" s="230"/>
      <c r="AX44" s="229" t="s">
        <v>182</v>
      </c>
      <c r="AY44" s="230"/>
      <c r="AZ44" s="229" t="str">
        <f>AZ6</f>
        <v>Cons. Tutelar</v>
      </c>
      <c r="BA44" s="230"/>
    </row>
    <row r="45" spans="1:54" x14ac:dyDescent="0.2">
      <c r="C45" s="39" t="s">
        <v>212</v>
      </c>
      <c r="D45" s="86" t="s">
        <v>217</v>
      </c>
      <c r="E45" s="86" t="s">
        <v>144</v>
      </c>
      <c r="F45" s="86" t="s">
        <v>217</v>
      </c>
      <c r="G45" s="86" t="s">
        <v>144</v>
      </c>
      <c r="H45" s="86" t="s">
        <v>217</v>
      </c>
      <c r="I45" s="86" t="s">
        <v>144</v>
      </c>
      <c r="J45" s="86" t="s">
        <v>217</v>
      </c>
      <c r="K45" s="86" t="s">
        <v>144</v>
      </c>
      <c r="L45" s="86" t="s">
        <v>217</v>
      </c>
      <c r="M45" s="86" t="s">
        <v>144</v>
      </c>
      <c r="N45" s="86" t="s">
        <v>217</v>
      </c>
      <c r="O45" s="86" t="s">
        <v>144</v>
      </c>
      <c r="P45" s="86" t="s">
        <v>217</v>
      </c>
      <c r="Q45" s="86" t="s">
        <v>144</v>
      </c>
      <c r="R45" s="86" t="s">
        <v>217</v>
      </c>
      <c r="S45" s="86" t="s">
        <v>144</v>
      </c>
      <c r="T45" s="86" t="s">
        <v>217</v>
      </c>
      <c r="U45" s="86" t="s">
        <v>144</v>
      </c>
      <c r="V45" s="86" t="s">
        <v>217</v>
      </c>
      <c r="W45" s="86" t="s">
        <v>144</v>
      </c>
      <c r="X45" s="86" t="s">
        <v>217</v>
      </c>
      <c r="Y45" s="86" t="s">
        <v>144</v>
      </c>
      <c r="Z45" s="86" t="s">
        <v>217</v>
      </c>
      <c r="AA45" s="86" t="s">
        <v>144</v>
      </c>
      <c r="AB45" s="86" t="s">
        <v>217</v>
      </c>
      <c r="AC45" s="86" t="s">
        <v>144</v>
      </c>
      <c r="AD45" s="86" t="s">
        <v>217</v>
      </c>
      <c r="AE45" s="86" t="s">
        <v>144</v>
      </c>
      <c r="AF45" s="86" t="s">
        <v>217</v>
      </c>
      <c r="AG45" s="86" t="s">
        <v>144</v>
      </c>
      <c r="AH45" s="86" t="s">
        <v>217</v>
      </c>
      <c r="AI45" s="86" t="s">
        <v>144</v>
      </c>
      <c r="AJ45" s="86" t="s">
        <v>217</v>
      </c>
      <c r="AK45" s="86" t="s">
        <v>144</v>
      </c>
      <c r="AL45" s="86" t="s">
        <v>217</v>
      </c>
      <c r="AM45" s="86" t="s">
        <v>144</v>
      </c>
      <c r="AN45" s="86" t="s">
        <v>217</v>
      </c>
      <c r="AO45" s="86" t="s">
        <v>144</v>
      </c>
      <c r="AP45" s="86" t="s">
        <v>217</v>
      </c>
      <c r="AQ45" s="86" t="s">
        <v>144</v>
      </c>
      <c r="AR45" s="86" t="s">
        <v>217</v>
      </c>
      <c r="AS45" s="86" t="s">
        <v>144</v>
      </c>
      <c r="AT45" s="86" t="s">
        <v>217</v>
      </c>
      <c r="AU45" s="86" t="s">
        <v>144</v>
      </c>
      <c r="AV45" s="86" t="s">
        <v>217</v>
      </c>
      <c r="AW45" s="86" t="s">
        <v>144</v>
      </c>
      <c r="AX45" s="86" t="s">
        <v>217</v>
      </c>
      <c r="AY45" s="86" t="s">
        <v>144</v>
      </c>
      <c r="AZ45" s="86" t="s">
        <v>217</v>
      </c>
      <c r="BA45" s="86" t="s">
        <v>144</v>
      </c>
    </row>
    <row r="46" spans="1:54" ht="15.75" x14ac:dyDescent="0.2">
      <c r="A46" s="37">
        <v>1</v>
      </c>
      <c r="B46" s="84" t="s">
        <v>137</v>
      </c>
      <c r="C46" s="96">
        <v>23.93</v>
      </c>
      <c r="D46" s="51">
        <v>30</v>
      </c>
      <c r="E46" s="99">
        <f>C46*D46</f>
        <v>717.9</v>
      </c>
      <c r="F46" s="51">
        <v>16</v>
      </c>
      <c r="G46" s="99">
        <f>C46*F46</f>
        <v>382.88</v>
      </c>
      <c r="H46" s="51">
        <v>16</v>
      </c>
      <c r="I46" s="99">
        <f>H46*C46</f>
        <v>382.88</v>
      </c>
      <c r="J46" s="51">
        <v>30</v>
      </c>
      <c r="K46" s="99">
        <f>C46*J46</f>
        <v>717.9</v>
      </c>
      <c r="L46" s="51">
        <v>44</v>
      </c>
      <c r="M46" s="99">
        <f>C46*L46</f>
        <v>1052.92</v>
      </c>
      <c r="N46" s="51">
        <v>18</v>
      </c>
      <c r="O46" s="99">
        <f>C46*N46</f>
        <v>430.74</v>
      </c>
      <c r="P46" s="51">
        <v>44</v>
      </c>
      <c r="Q46" s="99">
        <f>P46*C46</f>
        <v>1052.92</v>
      </c>
      <c r="R46" s="51">
        <v>30</v>
      </c>
      <c r="S46" s="99">
        <f>R46*C46</f>
        <v>717.9</v>
      </c>
      <c r="T46" s="51">
        <v>30</v>
      </c>
      <c r="U46" s="99">
        <f>T46*C46</f>
        <v>717.9</v>
      </c>
      <c r="V46" s="51">
        <v>6</v>
      </c>
      <c r="W46" s="99">
        <f>V46*C46</f>
        <v>143.57999999999998</v>
      </c>
      <c r="X46" s="51"/>
      <c r="Y46" s="99">
        <f>X46*C46</f>
        <v>0</v>
      </c>
      <c r="Z46" s="51"/>
      <c r="AA46" s="99">
        <f>Z46*C46</f>
        <v>0</v>
      </c>
      <c r="AB46" s="51"/>
      <c r="AC46" s="99">
        <f>AB46*C46</f>
        <v>0</v>
      </c>
      <c r="AD46" s="51"/>
      <c r="AE46" s="99">
        <f>AD46*C46</f>
        <v>0</v>
      </c>
      <c r="AF46" s="51"/>
      <c r="AG46" s="99">
        <f>AF46*C46</f>
        <v>0</v>
      </c>
      <c r="AH46" s="51"/>
      <c r="AI46" s="99">
        <f>AH46*C46</f>
        <v>0</v>
      </c>
      <c r="AJ46" s="51">
        <v>20</v>
      </c>
      <c r="AK46" s="99">
        <f>AJ46*C46</f>
        <v>478.6</v>
      </c>
      <c r="AL46" s="51">
        <v>4</v>
      </c>
      <c r="AM46" s="99">
        <f>AL46*C46</f>
        <v>95.72</v>
      </c>
      <c r="AN46" s="51">
        <v>6</v>
      </c>
      <c r="AO46" s="99">
        <f>AN46*C46</f>
        <v>143.57999999999998</v>
      </c>
      <c r="AP46" s="88">
        <v>2</v>
      </c>
      <c r="AQ46" s="118">
        <f>AP46*C46</f>
        <v>47.86</v>
      </c>
      <c r="AR46" s="51">
        <v>6</v>
      </c>
      <c r="AS46" s="99">
        <f>AR46*C46</f>
        <v>143.57999999999998</v>
      </c>
      <c r="AT46" s="88">
        <v>18</v>
      </c>
      <c r="AU46" s="118">
        <f>AT46*C46</f>
        <v>430.74</v>
      </c>
      <c r="AV46" s="37">
        <v>10</v>
      </c>
      <c r="AW46" s="119">
        <f>AV46*C46</f>
        <v>239.3</v>
      </c>
      <c r="AX46" s="52">
        <v>24</v>
      </c>
      <c r="AY46" s="118">
        <f>AX46*C46</f>
        <v>574.31999999999994</v>
      </c>
      <c r="AZ46" s="52">
        <v>4</v>
      </c>
      <c r="BA46" s="118">
        <f>AZ46*C46</f>
        <v>95.72</v>
      </c>
    </row>
    <row r="47" spans="1:54" s="48" customFormat="1" ht="15.75" x14ac:dyDescent="0.2">
      <c r="A47" s="51">
        <v>2</v>
      </c>
      <c r="B47" s="169" t="s">
        <v>138</v>
      </c>
      <c r="C47" s="170">
        <v>7.81</v>
      </c>
      <c r="D47" s="51">
        <v>12</v>
      </c>
      <c r="E47" s="99">
        <f t="shared" ref="E47:E60" si="28">C47*D47</f>
        <v>93.72</v>
      </c>
      <c r="F47" s="51">
        <v>16</v>
      </c>
      <c r="G47" s="99">
        <f t="shared" ref="G47:G60" si="29">C47*F47</f>
        <v>124.96</v>
      </c>
      <c r="H47" s="51">
        <v>16</v>
      </c>
      <c r="I47" s="99">
        <f t="shared" ref="I47:I55" si="30">H47*C47</f>
        <v>124.96</v>
      </c>
      <c r="J47" s="51">
        <v>10</v>
      </c>
      <c r="K47" s="99">
        <f t="shared" ref="K47:K60" si="31">C47*J47</f>
        <v>78.099999999999994</v>
      </c>
      <c r="L47" s="51">
        <v>4</v>
      </c>
      <c r="M47" s="99">
        <f t="shared" ref="M47:M60" si="32">C47*L47</f>
        <v>31.24</v>
      </c>
      <c r="N47" s="51">
        <v>4</v>
      </c>
      <c r="O47" s="99">
        <f t="shared" ref="O47:O60" si="33">C47*N47</f>
        <v>31.24</v>
      </c>
      <c r="P47" s="51">
        <v>10</v>
      </c>
      <c r="Q47" s="99">
        <f t="shared" ref="Q47:Q60" si="34">P47*C47</f>
        <v>78.099999999999994</v>
      </c>
      <c r="R47" s="51">
        <v>12</v>
      </c>
      <c r="S47" s="99">
        <f t="shared" ref="S47:S60" si="35">R47*C47</f>
        <v>93.72</v>
      </c>
      <c r="T47" s="51">
        <v>12</v>
      </c>
      <c r="U47" s="99">
        <f t="shared" ref="U47:U60" si="36">T47*C47</f>
        <v>93.72</v>
      </c>
      <c r="V47" s="51">
        <v>4</v>
      </c>
      <c r="W47" s="99">
        <f t="shared" ref="W47:W60" si="37">V47*C47</f>
        <v>31.24</v>
      </c>
      <c r="X47" s="51"/>
      <c r="Y47" s="99">
        <f t="shared" ref="Y47:Y60" si="38">X47*C47</f>
        <v>0</v>
      </c>
      <c r="Z47" s="51"/>
      <c r="AA47" s="99">
        <f t="shared" ref="AA47:AA60" si="39">Z47*C47</f>
        <v>0</v>
      </c>
      <c r="AB47" s="51"/>
      <c r="AC47" s="99">
        <f t="shared" ref="AC47:AC60" si="40">AB47*C47</f>
        <v>0</v>
      </c>
      <c r="AD47" s="51"/>
      <c r="AE47" s="99">
        <f t="shared" ref="AE47:AE60" si="41">AD47*C47</f>
        <v>0</v>
      </c>
      <c r="AF47" s="51"/>
      <c r="AG47" s="99">
        <f t="shared" ref="AG47:AG60" si="42">AF47*C47</f>
        <v>0</v>
      </c>
      <c r="AH47" s="51"/>
      <c r="AI47" s="99">
        <f t="shared" ref="AI47:AI60" si="43">AH47*C47</f>
        <v>0</v>
      </c>
      <c r="AJ47" s="51">
        <v>4</v>
      </c>
      <c r="AK47" s="99">
        <f t="shared" ref="AK47:AK60" si="44">AJ47*C47</f>
        <v>31.24</v>
      </c>
      <c r="AL47" s="51">
        <v>4</v>
      </c>
      <c r="AM47" s="99">
        <f t="shared" ref="AM47:AM60" si="45">AL47*C47</f>
        <v>31.24</v>
      </c>
      <c r="AN47" s="51">
        <v>2</v>
      </c>
      <c r="AO47" s="99">
        <f t="shared" ref="AO47:AO60" si="46">AN47*C47</f>
        <v>15.62</v>
      </c>
      <c r="AP47" s="52">
        <v>1</v>
      </c>
      <c r="AQ47" s="171">
        <f t="shared" ref="AQ47:AQ60" si="47">AP47*C47</f>
        <v>7.81</v>
      </c>
      <c r="AR47" s="51">
        <v>2</v>
      </c>
      <c r="AS47" s="99">
        <f t="shared" ref="AS47:AS60" si="48">AR47*C47</f>
        <v>15.62</v>
      </c>
      <c r="AT47" s="52">
        <v>4</v>
      </c>
      <c r="AU47" s="171">
        <f t="shared" ref="AU47:AU60" si="49">AT47*C47</f>
        <v>31.24</v>
      </c>
      <c r="AV47" s="51">
        <v>4</v>
      </c>
      <c r="AW47" s="99">
        <f t="shared" ref="AW47:AW60" si="50">AV47*C47</f>
        <v>31.24</v>
      </c>
      <c r="AX47" s="52">
        <v>6</v>
      </c>
      <c r="AY47" s="171">
        <f t="shared" ref="AY47:AY60" si="51">AX47*C47</f>
        <v>46.86</v>
      </c>
      <c r="AZ47" s="52">
        <v>4</v>
      </c>
      <c r="BA47" s="171">
        <f t="shared" ref="BA47:BA60" si="52">AZ47*C47</f>
        <v>31.24</v>
      </c>
    </row>
    <row r="48" spans="1:54" s="48" customFormat="1" ht="15.75" x14ac:dyDescent="0.2">
      <c r="A48" s="51">
        <v>3</v>
      </c>
      <c r="B48" s="169" t="s">
        <v>155</v>
      </c>
      <c r="C48" s="170">
        <v>12</v>
      </c>
      <c r="D48" s="51">
        <v>10</v>
      </c>
      <c r="E48" s="99">
        <f t="shared" si="28"/>
        <v>120</v>
      </c>
      <c r="F48" s="51">
        <v>6</v>
      </c>
      <c r="G48" s="99">
        <f t="shared" si="29"/>
        <v>72</v>
      </c>
      <c r="H48" s="51">
        <v>6</v>
      </c>
      <c r="I48" s="99">
        <f t="shared" si="30"/>
        <v>72</v>
      </c>
      <c r="J48" s="51">
        <v>5</v>
      </c>
      <c r="K48" s="99">
        <f t="shared" si="31"/>
        <v>60</v>
      </c>
      <c r="L48" s="51">
        <v>4</v>
      </c>
      <c r="M48" s="99">
        <f t="shared" si="32"/>
        <v>48</v>
      </c>
      <c r="N48" s="51">
        <v>4</v>
      </c>
      <c r="O48" s="99">
        <f t="shared" si="33"/>
        <v>48</v>
      </c>
      <c r="P48" s="51">
        <v>5</v>
      </c>
      <c r="Q48" s="99">
        <f t="shared" si="34"/>
        <v>60</v>
      </c>
      <c r="R48" s="51">
        <v>10</v>
      </c>
      <c r="S48" s="99">
        <f t="shared" si="35"/>
        <v>120</v>
      </c>
      <c r="T48" s="51">
        <v>10</v>
      </c>
      <c r="U48" s="99">
        <f t="shared" si="36"/>
        <v>120</v>
      </c>
      <c r="V48" s="51">
        <v>2</v>
      </c>
      <c r="W48" s="99">
        <f t="shared" si="37"/>
        <v>24</v>
      </c>
      <c r="X48" s="51"/>
      <c r="Y48" s="99">
        <f t="shared" si="38"/>
        <v>0</v>
      </c>
      <c r="Z48" s="51"/>
      <c r="AA48" s="99">
        <f t="shared" si="39"/>
        <v>0</v>
      </c>
      <c r="AB48" s="51"/>
      <c r="AC48" s="99">
        <f t="shared" si="40"/>
        <v>0</v>
      </c>
      <c r="AD48" s="51"/>
      <c r="AE48" s="99">
        <f t="shared" si="41"/>
        <v>0</v>
      </c>
      <c r="AF48" s="51"/>
      <c r="AG48" s="99">
        <f t="shared" si="42"/>
        <v>0</v>
      </c>
      <c r="AH48" s="51"/>
      <c r="AI48" s="99">
        <f t="shared" si="43"/>
        <v>0</v>
      </c>
      <c r="AJ48" s="51">
        <v>4</v>
      </c>
      <c r="AK48" s="99">
        <f t="shared" si="44"/>
        <v>48</v>
      </c>
      <c r="AL48" s="51">
        <v>4</v>
      </c>
      <c r="AM48" s="99">
        <f t="shared" si="45"/>
        <v>48</v>
      </c>
      <c r="AN48" s="51">
        <v>3</v>
      </c>
      <c r="AO48" s="99">
        <f t="shared" si="46"/>
        <v>36</v>
      </c>
      <c r="AP48" s="52">
        <v>2</v>
      </c>
      <c r="AQ48" s="171">
        <f t="shared" si="47"/>
        <v>24</v>
      </c>
      <c r="AR48" s="51">
        <v>3</v>
      </c>
      <c r="AS48" s="99">
        <f t="shared" si="48"/>
        <v>36</v>
      </c>
      <c r="AT48" s="52">
        <v>10</v>
      </c>
      <c r="AU48" s="171">
        <f t="shared" si="49"/>
        <v>120</v>
      </c>
      <c r="AV48" s="51">
        <v>6</v>
      </c>
      <c r="AW48" s="99">
        <f t="shared" si="50"/>
        <v>72</v>
      </c>
      <c r="AX48" s="52">
        <v>5</v>
      </c>
      <c r="AY48" s="171">
        <f t="shared" si="51"/>
        <v>60</v>
      </c>
      <c r="AZ48" s="52">
        <v>4</v>
      </c>
      <c r="BA48" s="171">
        <f t="shared" si="52"/>
        <v>48</v>
      </c>
    </row>
    <row r="49" spans="1:54" s="48" customFormat="1" ht="15.75" x14ac:dyDescent="0.2">
      <c r="A49" s="51">
        <v>4</v>
      </c>
      <c r="B49" s="169" t="s">
        <v>156</v>
      </c>
      <c r="C49" s="170">
        <v>25.63</v>
      </c>
      <c r="D49" s="51">
        <v>10</v>
      </c>
      <c r="E49" s="99">
        <f t="shared" si="28"/>
        <v>256.3</v>
      </c>
      <c r="F49" s="51">
        <v>6</v>
      </c>
      <c r="G49" s="99">
        <f t="shared" si="29"/>
        <v>153.78</v>
      </c>
      <c r="H49" s="51">
        <v>6</v>
      </c>
      <c r="I49" s="99">
        <f t="shared" si="30"/>
        <v>153.78</v>
      </c>
      <c r="J49" s="51">
        <v>5</v>
      </c>
      <c r="K49" s="99">
        <f t="shared" si="31"/>
        <v>128.15</v>
      </c>
      <c r="L49" s="51">
        <v>4</v>
      </c>
      <c r="M49" s="99">
        <f t="shared" si="32"/>
        <v>102.52</v>
      </c>
      <c r="N49" s="51">
        <v>4</v>
      </c>
      <c r="O49" s="99">
        <f t="shared" si="33"/>
        <v>102.52</v>
      </c>
      <c r="P49" s="51">
        <v>5</v>
      </c>
      <c r="Q49" s="99">
        <f t="shared" si="34"/>
        <v>128.15</v>
      </c>
      <c r="R49" s="51">
        <v>10</v>
      </c>
      <c r="S49" s="99">
        <f t="shared" si="35"/>
        <v>256.3</v>
      </c>
      <c r="T49" s="51">
        <v>10</v>
      </c>
      <c r="U49" s="99">
        <f t="shared" si="36"/>
        <v>256.3</v>
      </c>
      <c r="V49" s="51">
        <v>2</v>
      </c>
      <c r="W49" s="99">
        <f t="shared" si="37"/>
        <v>51.26</v>
      </c>
      <c r="X49" s="51"/>
      <c r="Y49" s="99">
        <f t="shared" si="38"/>
        <v>0</v>
      </c>
      <c r="Z49" s="51"/>
      <c r="AA49" s="99">
        <f t="shared" si="39"/>
        <v>0</v>
      </c>
      <c r="AB49" s="51"/>
      <c r="AC49" s="99">
        <f t="shared" si="40"/>
        <v>0</v>
      </c>
      <c r="AD49" s="51"/>
      <c r="AE49" s="99">
        <f t="shared" si="41"/>
        <v>0</v>
      </c>
      <c r="AF49" s="51"/>
      <c r="AG49" s="99">
        <f t="shared" si="42"/>
        <v>0</v>
      </c>
      <c r="AH49" s="51"/>
      <c r="AI49" s="99">
        <f t="shared" si="43"/>
        <v>0</v>
      </c>
      <c r="AJ49" s="51">
        <v>8</v>
      </c>
      <c r="AK49" s="99">
        <f t="shared" si="44"/>
        <v>205.04</v>
      </c>
      <c r="AL49" s="51">
        <v>0</v>
      </c>
      <c r="AM49" s="99">
        <f t="shared" si="45"/>
        <v>0</v>
      </c>
      <c r="AN49" s="51">
        <v>2</v>
      </c>
      <c r="AO49" s="99">
        <f t="shared" si="46"/>
        <v>51.26</v>
      </c>
      <c r="AP49" s="52">
        <v>2</v>
      </c>
      <c r="AQ49" s="171">
        <f t="shared" si="47"/>
        <v>51.26</v>
      </c>
      <c r="AR49" s="51">
        <v>2</v>
      </c>
      <c r="AS49" s="99">
        <f t="shared" si="48"/>
        <v>51.26</v>
      </c>
      <c r="AT49" s="52">
        <v>4</v>
      </c>
      <c r="AU49" s="171">
        <f t="shared" si="49"/>
        <v>102.52</v>
      </c>
      <c r="AV49" s="51">
        <v>10</v>
      </c>
      <c r="AW49" s="99">
        <f t="shared" si="50"/>
        <v>256.3</v>
      </c>
      <c r="AX49" s="52">
        <v>6</v>
      </c>
      <c r="AY49" s="171">
        <f t="shared" si="51"/>
        <v>153.78</v>
      </c>
      <c r="AZ49" s="52"/>
      <c r="BA49" s="171">
        <f t="shared" si="52"/>
        <v>0</v>
      </c>
    </row>
    <row r="50" spans="1:54" ht="15.75" x14ac:dyDescent="0.2">
      <c r="A50" s="37">
        <v>5</v>
      </c>
      <c r="B50" s="150" t="s">
        <v>139</v>
      </c>
      <c r="C50" s="145">
        <v>7.96</v>
      </c>
      <c r="D50" s="51">
        <v>5</v>
      </c>
      <c r="E50" s="99">
        <f t="shared" si="28"/>
        <v>39.799999999999997</v>
      </c>
      <c r="F50" s="51">
        <v>4</v>
      </c>
      <c r="G50" s="99">
        <f t="shared" si="29"/>
        <v>31.84</v>
      </c>
      <c r="H50" s="51">
        <v>4</v>
      </c>
      <c r="I50" s="99">
        <f t="shared" si="30"/>
        <v>31.84</v>
      </c>
      <c r="J50" s="51">
        <v>5</v>
      </c>
      <c r="K50" s="99">
        <f t="shared" si="31"/>
        <v>39.799999999999997</v>
      </c>
      <c r="L50" s="51">
        <v>4</v>
      </c>
      <c r="M50" s="99">
        <f t="shared" si="32"/>
        <v>31.84</v>
      </c>
      <c r="N50" s="51">
        <v>4</v>
      </c>
      <c r="O50" s="99">
        <f t="shared" si="33"/>
        <v>31.84</v>
      </c>
      <c r="P50" s="51">
        <v>5</v>
      </c>
      <c r="Q50" s="99">
        <f t="shared" si="34"/>
        <v>39.799999999999997</v>
      </c>
      <c r="R50" s="51">
        <v>5</v>
      </c>
      <c r="S50" s="99">
        <f t="shared" si="35"/>
        <v>39.799999999999997</v>
      </c>
      <c r="T50" s="51">
        <v>5</v>
      </c>
      <c r="U50" s="99">
        <f t="shared" si="36"/>
        <v>39.799999999999997</v>
      </c>
      <c r="V50" s="51">
        <v>2</v>
      </c>
      <c r="W50" s="99">
        <f t="shared" si="37"/>
        <v>15.92</v>
      </c>
      <c r="X50" s="51">
        <v>3</v>
      </c>
      <c r="Y50" s="99">
        <f t="shared" si="38"/>
        <v>23.88</v>
      </c>
      <c r="Z50" s="51">
        <v>5</v>
      </c>
      <c r="AA50" s="99">
        <f t="shared" si="39"/>
        <v>39.799999999999997</v>
      </c>
      <c r="AB50" s="51">
        <v>2</v>
      </c>
      <c r="AC50" s="99">
        <f t="shared" si="40"/>
        <v>15.92</v>
      </c>
      <c r="AD50" s="51">
        <v>5</v>
      </c>
      <c r="AE50" s="99">
        <f t="shared" si="41"/>
        <v>39.799999999999997</v>
      </c>
      <c r="AF50" s="51">
        <v>5</v>
      </c>
      <c r="AG50" s="99">
        <f t="shared" si="42"/>
        <v>39.799999999999997</v>
      </c>
      <c r="AH50" s="51">
        <v>5</v>
      </c>
      <c r="AI50" s="99">
        <f t="shared" si="43"/>
        <v>39.799999999999997</v>
      </c>
      <c r="AJ50" s="51">
        <v>6</v>
      </c>
      <c r="AK50" s="99">
        <f t="shared" si="44"/>
        <v>47.76</v>
      </c>
      <c r="AL50" s="51">
        <v>2</v>
      </c>
      <c r="AM50" s="99">
        <f t="shared" si="45"/>
        <v>15.92</v>
      </c>
      <c r="AN50" s="51">
        <v>1</v>
      </c>
      <c r="AO50" s="99">
        <f t="shared" si="46"/>
        <v>7.96</v>
      </c>
      <c r="AP50" s="88">
        <v>2</v>
      </c>
      <c r="AQ50" s="118">
        <f t="shared" si="47"/>
        <v>15.92</v>
      </c>
      <c r="AR50" s="51">
        <v>1</v>
      </c>
      <c r="AS50" s="99">
        <f t="shared" si="48"/>
        <v>7.96</v>
      </c>
      <c r="AT50" s="88">
        <v>4</v>
      </c>
      <c r="AU50" s="118">
        <f t="shared" si="49"/>
        <v>31.84</v>
      </c>
      <c r="AV50" s="37">
        <v>4</v>
      </c>
      <c r="AW50" s="119">
        <f t="shared" si="50"/>
        <v>31.84</v>
      </c>
      <c r="AX50" s="52">
        <v>3</v>
      </c>
      <c r="AY50" s="118">
        <f t="shared" si="51"/>
        <v>23.88</v>
      </c>
      <c r="AZ50" s="52">
        <v>2</v>
      </c>
      <c r="BA50" s="118">
        <f t="shared" si="52"/>
        <v>15.92</v>
      </c>
    </row>
    <row r="51" spans="1:54" ht="15.75" x14ac:dyDescent="0.2">
      <c r="A51" s="37">
        <v>6</v>
      </c>
      <c r="B51" s="150" t="s">
        <v>140</v>
      </c>
      <c r="C51" s="145">
        <v>12.46</v>
      </c>
      <c r="D51" s="51">
        <v>6</v>
      </c>
      <c r="E51" s="99">
        <f t="shared" si="28"/>
        <v>74.760000000000005</v>
      </c>
      <c r="F51" s="51">
        <v>6</v>
      </c>
      <c r="G51" s="99">
        <f t="shared" si="29"/>
        <v>74.760000000000005</v>
      </c>
      <c r="H51" s="51">
        <v>6</v>
      </c>
      <c r="I51" s="99">
        <f t="shared" si="30"/>
        <v>74.760000000000005</v>
      </c>
      <c r="J51" s="51">
        <v>4</v>
      </c>
      <c r="K51" s="99">
        <f t="shared" si="31"/>
        <v>49.84</v>
      </c>
      <c r="L51" s="51">
        <v>8</v>
      </c>
      <c r="M51" s="99">
        <f t="shared" si="32"/>
        <v>99.68</v>
      </c>
      <c r="N51" s="51">
        <v>3</v>
      </c>
      <c r="O51" s="99">
        <f t="shared" si="33"/>
        <v>37.380000000000003</v>
      </c>
      <c r="P51" s="51">
        <v>8</v>
      </c>
      <c r="Q51" s="99">
        <f t="shared" si="34"/>
        <v>99.68</v>
      </c>
      <c r="R51" s="51">
        <v>6</v>
      </c>
      <c r="S51" s="99">
        <f t="shared" si="35"/>
        <v>74.760000000000005</v>
      </c>
      <c r="T51" s="51">
        <v>6</v>
      </c>
      <c r="U51" s="99">
        <f t="shared" si="36"/>
        <v>74.760000000000005</v>
      </c>
      <c r="V51" s="51">
        <v>2</v>
      </c>
      <c r="W51" s="99">
        <f t="shared" si="37"/>
        <v>24.92</v>
      </c>
      <c r="X51" s="51">
        <v>5</v>
      </c>
      <c r="Y51" s="99">
        <f t="shared" si="38"/>
        <v>62.300000000000004</v>
      </c>
      <c r="Z51" s="51">
        <v>5</v>
      </c>
      <c r="AA51" s="99">
        <f t="shared" si="39"/>
        <v>62.300000000000004</v>
      </c>
      <c r="AB51" s="51">
        <v>5</v>
      </c>
      <c r="AC51" s="99">
        <f t="shared" si="40"/>
        <v>62.300000000000004</v>
      </c>
      <c r="AD51" s="51">
        <v>5</v>
      </c>
      <c r="AE51" s="99">
        <f t="shared" si="41"/>
        <v>62.300000000000004</v>
      </c>
      <c r="AF51" s="51">
        <v>5</v>
      </c>
      <c r="AG51" s="99">
        <f t="shared" si="42"/>
        <v>62.300000000000004</v>
      </c>
      <c r="AH51" s="51">
        <v>5</v>
      </c>
      <c r="AI51" s="99">
        <f t="shared" si="43"/>
        <v>62.300000000000004</v>
      </c>
      <c r="AJ51" s="51">
        <v>6</v>
      </c>
      <c r="AK51" s="99">
        <f t="shared" si="44"/>
        <v>74.760000000000005</v>
      </c>
      <c r="AL51" s="51">
        <v>2</v>
      </c>
      <c r="AM51" s="99">
        <f t="shared" si="45"/>
        <v>24.92</v>
      </c>
      <c r="AN51" s="51">
        <v>2</v>
      </c>
      <c r="AO51" s="99">
        <f t="shared" si="46"/>
        <v>24.92</v>
      </c>
      <c r="AP51" s="88">
        <v>1</v>
      </c>
      <c r="AQ51" s="118">
        <f t="shared" si="47"/>
        <v>12.46</v>
      </c>
      <c r="AR51" s="51">
        <v>2</v>
      </c>
      <c r="AS51" s="99">
        <f t="shared" si="48"/>
        <v>24.92</v>
      </c>
      <c r="AT51" s="88">
        <v>6</v>
      </c>
      <c r="AU51" s="118">
        <f t="shared" si="49"/>
        <v>74.760000000000005</v>
      </c>
      <c r="AV51" s="37">
        <v>6</v>
      </c>
      <c r="AW51" s="119">
        <f t="shared" si="50"/>
        <v>74.760000000000005</v>
      </c>
      <c r="AX51" s="52">
        <v>6</v>
      </c>
      <c r="AY51" s="118">
        <f t="shared" si="51"/>
        <v>74.760000000000005</v>
      </c>
      <c r="AZ51" s="52">
        <v>4</v>
      </c>
      <c r="BA51" s="118">
        <f t="shared" si="52"/>
        <v>49.84</v>
      </c>
    </row>
    <row r="52" spans="1:54" ht="15.75" x14ac:dyDescent="0.2">
      <c r="A52" s="37">
        <v>7</v>
      </c>
      <c r="B52" s="150" t="s">
        <v>141</v>
      </c>
      <c r="C52" s="145">
        <v>3.36</v>
      </c>
      <c r="D52" s="37">
        <v>4</v>
      </c>
      <c r="E52" s="99">
        <f t="shared" si="28"/>
        <v>13.44</v>
      </c>
      <c r="F52" s="37">
        <v>4</v>
      </c>
      <c r="G52" s="99">
        <f t="shared" si="29"/>
        <v>13.44</v>
      </c>
      <c r="H52" s="51">
        <v>4</v>
      </c>
      <c r="I52" s="99">
        <f t="shared" si="30"/>
        <v>13.44</v>
      </c>
      <c r="J52" s="37">
        <v>3</v>
      </c>
      <c r="K52" s="99">
        <f t="shared" si="31"/>
        <v>10.08</v>
      </c>
      <c r="L52" s="37">
        <v>3</v>
      </c>
      <c r="M52" s="99">
        <f t="shared" si="32"/>
        <v>10.08</v>
      </c>
      <c r="N52" s="37">
        <v>2</v>
      </c>
      <c r="O52" s="99">
        <f t="shared" si="33"/>
        <v>6.72</v>
      </c>
      <c r="P52" s="37">
        <v>3</v>
      </c>
      <c r="Q52" s="99">
        <f t="shared" si="34"/>
        <v>10.08</v>
      </c>
      <c r="R52" s="37">
        <v>4</v>
      </c>
      <c r="S52" s="99">
        <f t="shared" si="35"/>
        <v>13.44</v>
      </c>
      <c r="T52" s="51">
        <v>4</v>
      </c>
      <c r="U52" s="99">
        <f t="shared" si="36"/>
        <v>13.44</v>
      </c>
      <c r="V52" s="37">
        <v>2</v>
      </c>
      <c r="W52" s="99">
        <f t="shared" si="37"/>
        <v>6.72</v>
      </c>
      <c r="X52" s="37">
        <v>12</v>
      </c>
      <c r="Y52" s="99">
        <f t="shared" si="38"/>
        <v>40.32</v>
      </c>
      <c r="Z52" s="37">
        <v>12</v>
      </c>
      <c r="AA52" s="99">
        <f t="shared" si="39"/>
        <v>40.32</v>
      </c>
      <c r="AB52" s="37">
        <v>12</v>
      </c>
      <c r="AC52" s="99">
        <f t="shared" si="40"/>
        <v>40.32</v>
      </c>
      <c r="AD52" s="37">
        <v>12</v>
      </c>
      <c r="AE52" s="99">
        <f t="shared" si="41"/>
        <v>40.32</v>
      </c>
      <c r="AF52" s="51">
        <v>12</v>
      </c>
      <c r="AG52" s="99">
        <f t="shared" si="42"/>
        <v>40.32</v>
      </c>
      <c r="AH52" s="51">
        <v>12</v>
      </c>
      <c r="AI52" s="99">
        <f t="shared" si="43"/>
        <v>40.32</v>
      </c>
      <c r="AJ52" s="51">
        <v>2</v>
      </c>
      <c r="AK52" s="99">
        <f t="shared" si="44"/>
        <v>6.72</v>
      </c>
      <c r="AL52" s="51">
        <v>2</v>
      </c>
      <c r="AM52" s="99">
        <f t="shared" si="45"/>
        <v>6.72</v>
      </c>
      <c r="AN52" s="51">
        <v>2</v>
      </c>
      <c r="AO52" s="99">
        <f t="shared" si="46"/>
        <v>6.72</v>
      </c>
      <c r="AP52" s="88">
        <v>1</v>
      </c>
      <c r="AQ52" s="118">
        <f t="shared" si="47"/>
        <v>3.36</v>
      </c>
      <c r="AR52" s="51">
        <v>2</v>
      </c>
      <c r="AS52" s="99">
        <f t="shared" si="48"/>
        <v>6.72</v>
      </c>
      <c r="AT52" s="88">
        <v>2</v>
      </c>
      <c r="AU52" s="118">
        <f t="shared" si="49"/>
        <v>6.72</v>
      </c>
      <c r="AV52" s="37">
        <v>0</v>
      </c>
      <c r="AW52" s="119">
        <f t="shared" si="50"/>
        <v>0</v>
      </c>
      <c r="AX52" s="52">
        <v>5</v>
      </c>
      <c r="AY52" s="118">
        <f t="shared" si="51"/>
        <v>16.8</v>
      </c>
      <c r="AZ52" s="52">
        <v>2</v>
      </c>
      <c r="BA52" s="118">
        <f t="shared" si="52"/>
        <v>6.72</v>
      </c>
    </row>
    <row r="53" spans="1:54" ht="15.75" x14ac:dyDescent="0.2">
      <c r="A53" s="37">
        <v>8</v>
      </c>
      <c r="B53" s="150" t="s">
        <v>142</v>
      </c>
      <c r="C53" s="145">
        <v>15.62</v>
      </c>
      <c r="D53" s="37">
        <v>20</v>
      </c>
      <c r="E53" s="99">
        <f t="shared" si="28"/>
        <v>312.39999999999998</v>
      </c>
      <c r="F53" s="37">
        <v>10</v>
      </c>
      <c r="G53" s="99">
        <f t="shared" si="29"/>
        <v>156.19999999999999</v>
      </c>
      <c r="H53" s="51">
        <v>10</v>
      </c>
      <c r="I53" s="99">
        <f t="shared" si="30"/>
        <v>156.19999999999999</v>
      </c>
      <c r="J53" s="37">
        <v>10</v>
      </c>
      <c r="K53" s="99">
        <f t="shared" si="31"/>
        <v>156.19999999999999</v>
      </c>
      <c r="L53" s="37">
        <v>20</v>
      </c>
      <c r="M53" s="99">
        <f t="shared" si="32"/>
        <v>312.39999999999998</v>
      </c>
      <c r="N53" s="37">
        <v>8</v>
      </c>
      <c r="O53" s="99">
        <f t="shared" si="33"/>
        <v>124.96</v>
      </c>
      <c r="P53" s="37">
        <v>26</v>
      </c>
      <c r="Q53" s="99">
        <f t="shared" si="34"/>
        <v>406.12</v>
      </c>
      <c r="R53" s="37">
        <v>20</v>
      </c>
      <c r="S53" s="99">
        <f t="shared" si="35"/>
        <v>312.39999999999998</v>
      </c>
      <c r="T53" s="51">
        <v>20</v>
      </c>
      <c r="U53" s="99">
        <f t="shared" si="36"/>
        <v>312.39999999999998</v>
      </c>
      <c r="V53" s="37">
        <v>6</v>
      </c>
      <c r="W53" s="99">
        <f t="shared" si="37"/>
        <v>93.72</v>
      </c>
      <c r="X53" s="37"/>
      <c r="Y53" s="99">
        <f t="shared" si="38"/>
        <v>0</v>
      </c>
      <c r="Z53" s="37"/>
      <c r="AA53" s="99">
        <f t="shared" si="39"/>
        <v>0</v>
      </c>
      <c r="AB53" s="37"/>
      <c r="AC53" s="99">
        <f t="shared" si="40"/>
        <v>0</v>
      </c>
      <c r="AD53" s="37"/>
      <c r="AE53" s="99">
        <f t="shared" si="41"/>
        <v>0</v>
      </c>
      <c r="AF53" s="51"/>
      <c r="AG53" s="99">
        <f t="shared" si="42"/>
        <v>0</v>
      </c>
      <c r="AH53" s="51"/>
      <c r="AI53" s="99">
        <f t="shared" si="43"/>
        <v>0</v>
      </c>
      <c r="AJ53" s="51">
        <v>24</v>
      </c>
      <c r="AK53" s="99">
        <f t="shared" si="44"/>
        <v>374.88</v>
      </c>
      <c r="AL53" s="51">
        <v>10</v>
      </c>
      <c r="AM53" s="99">
        <f t="shared" si="45"/>
        <v>156.19999999999999</v>
      </c>
      <c r="AN53" s="51">
        <v>4</v>
      </c>
      <c r="AO53" s="99">
        <f t="shared" si="46"/>
        <v>62.48</v>
      </c>
      <c r="AP53" s="88">
        <v>4</v>
      </c>
      <c r="AQ53" s="118">
        <f t="shared" si="47"/>
        <v>62.48</v>
      </c>
      <c r="AR53" s="51">
        <v>4</v>
      </c>
      <c r="AS53" s="99">
        <f t="shared" si="48"/>
        <v>62.48</v>
      </c>
      <c r="AT53" s="88">
        <v>18</v>
      </c>
      <c r="AU53" s="118">
        <f t="shared" si="49"/>
        <v>281.15999999999997</v>
      </c>
      <c r="AV53" s="37">
        <v>8</v>
      </c>
      <c r="AW53" s="119">
        <f t="shared" si="50"/>
        <v>124.96</v>
      </c>
      <c r="AX53" s="52">
        <v>24</v>
      </c>
      <c r="AY53" s="118">
        <f t="shared" si="51"/>
        <v>374.88</v>
      </c>
      <c r="AZ53" s="52">
        <v>6</v>
      </c>
      <c r="BA53" s="118">
        <f t="shared" si="52"/>
        <v>93.72</v>
      </c>
    </row>
    <row r="54" spans="1:54" ht="15.75" x14ac:dyDescent="0.2">
      <c r="A54" s="37">
        <v>9</v>
      </c>
      <c r="B54" s="150" t="s">
        <v>143</v>
      </c>
      <c r="C54" s="145">
        <v>14.08</v>
      </c>
      <c r="D54" s="37">
        <v>10</v>
      </c>
      <c r="E54" s="99">
        <f t="shared" si="28"/>
        <v>140.80000000000001</v>
      </c>
      <c r="F54" s="37">
        <v>10</v>
      </c>
      <c r="G54" s="99">
        <f t="shared" si="29"/>
        <v>140.80000000000001</v>
      </c>
      <c r="H54" s="51">
        <v>10</v>
      </c>
      <c r="I54" s="99">
        <f t="shared" si="30"/>
        <v>140.80000000000001</v>
      </c>
      <c r="J54" s="37">
        <v>10</v>
      </c>
      <c r="K54" s="99">
        <f t="shared" si="31"/>
        <v>140.80000000000001</v>
      </c>
      <c r="L54" s="37">
        <v>10</v>
      </c>
      <c r="M54" s="99">
        <f t="shared" si="32"/>
        <v>140.80000000000001</v>
      </c>
      <c r="N54" s="37">
        <v>6</v>
      </c>
      <c r="O54" s="99">
        <f t="shared" si="33"/>
        <v>84.48</v>
      </c>
      <c r="P54" s="37">
        <v>10</v>
      </c>
      <c r="Q54" s="99">
        <f t="shared" si="34"/>
        <v>140.80000000000001</v>
      </c>
      <c r="R54" s="37">
        <v>10</v>
      </c>
      <c r="S54" s="99">
        <f t="shared" si="35"/>
        <v>140.80000000000001</v>
      </c>
      <c r="T54" s="51">
        <v>10</v>
      </c>
      <c r="U54" s="99">
        <f t="shared" si="36"/>
        <v>140.80000000000001</v>
      </c>
      <c r="V54" s="37">
        <v>4</v>
      </c>
      <c r="W54" s="99">
        <f t="shared" si="37"/>
        <v>56.32</v>
      </c>
      <c r="X54" s="37"/>
      <c r="Y54" s="99">
        <f t="shared" si="38"/>
        <v>0</v>
      </c>
      <c r="Z54" s="37"/>
      <c r="AA54" s="99">
        <f t="shared" si="39"/>
        <v>0</v>
      </c>
      <c r="AB54" s="37"/>
      <c r="AC54" s="99">
        <f t="shared" si="40"/>
        <v>0</v>
      </c>
      <c r="AD54" s="37"/>
      <c r="AE54" s="99">
        <f t="shared" si="41"/>
        <v>0</v>
      </c>
      <c r="AF54" s="51"/>
      <c r="AG54" s="99">
        <f t="shared" si="42"/>
        <v>0</v>
      </c>
      <c r="AH54" s="51"/>
      <c r="AI54" s="99">
        <f t="shared" si="43"/>
        <v>0</v>
      </c>
      <c r="AJ54" s="51">
        <v>6</v>
      </c>
      <c r="AK54" s="99">
        <f t="shared" si="44"/>
        <v>84.48</v>
      </c>
      <c r="AL54" s="51">
        <v>4</v>
      </c>
      <c r="AM54" s="99">
        <f t="shared" si="45"/>
        <v>56.32</v>
      </c>
      <c r="AN54" s="51">
        <v>3</v>
      </c>
      <c r="AO54" s="99">
        <f t="shared" si="46"/>
        <v>42.24</v>
      </c>
      <c r="AP54" s="88">
        <v>2</v>
      </c>
      <c r="AQ54" s="118">
        <f t="shared" si="47"/>
        <v>28.16</v>
      </c>
      <c r="AR54" s="51">
        <v>3</v>
      </c>
      <c r="AS54" s="99">
        <f t="shared" si="48"/>
        <v>42.24</v>
      </c>
      <c r="AT54" s="88">
        <v>6</v>
      </c>
      <c r="AU54" s="118">
        <f t="shared" si="49"/>
        <v>84.48</v>
      </c>
      <c r="AV54" s="37">
        <v>0</v>
      </c>
      <c r="AW54" s="119">
        <f t="shared" si="50"/>
        <v>0</v>
      </c>
      <c r="AX54" s="52">
        <v>5</v>
      </c>
      <c r="AY54" s="118">
        <f t="shared" si="51"/>
        <v>70.400000000000006</v>
      </c>
      <c r="AZ54" s="52">
        <v>2</v>
      </c>
      <c r="BA54" s="118">
        <f t="shared" si="52"/>
        <v>28.16</v>
      </c>
    </row>
    <row r="55" spans="1:54" ht="30.75" customHeight="1" x14ac:dyDescent="0.2">
      <c r="A55" s="37">
        <v>10</v>
      </c>
      <c r="B55" s="153" t="s">
        <v>157</v>
      </c>
      <c r="C55" s="98">
        <v>32.5</v>
      </c>
      <c r="D55" s="37">
        <v>1</v>
      </c>
      <c r="E55" s="99">
        <f t="shared" si="28"/>
        <v>32.5</v>
      </c>
      <c r="F55" s="37">
        <v>1</v>
      </c>
      <c r="G55" s="99">
        <f t="shared" si="29"/>
        <v>32.5</v>
      </c>
      <c r="H55" s="51">
        <v>1</v>
      </c>
      <c r="I55" s="99">
        <f t="shared" si="30"/>
        <v>32.5</v>
      </c>
      <c r="J55" s="37">
        <v>1</v>
      </c>
      <c r="K55" s="99">
        <f t="shared" si="31"/>
        <v>32.5</v>
      </c>
      <c r="L55" s="37">
        <v>1</v>
      </c>
      <c r="M55" s="99">
        <f t="shared" si="32"/>
        <v>32.5</v>
      </c>
      <c r="N55" s="37">
        <v>1</v>
      </c>
      <c r="O55" s="99">
        <f t="shared" si="33"/>
        <v>32.5</v>
      </c>
      <c r="P55" s="37">
        <v>1</v>
      </c>
      <c r="Q55" s="99">
        <f t="shared" si="34"/>
        <v>32.5</v>
      </c>
      <c r="R55" s="37">
        <v>1</v>
      </c>
      <c r="S55" s="99">
        <f t="shared" si="35"/>
        <v>32.5</v>
      </c>
      <c r="T55" s="51">
        <v>1</v>
      </c>
      <c r="U55" s="99">
        <f t="shared" si="36"/>
        <v>32.5</v>
      </c>
      <c r="V55" s="37">
        <v>1</v>
      </c>
      <c r="W55" s="99">
        <f t="shared" si="37"/>
        <v>32.5</v>
      </c>
      <c r="X55" s="37">
        <v>4</v>
      </c>
      <c r="Y55" s="99">
        <f t="shared" si="38"/>
        <v>130</v>
      </c>
      <c r="Z55" s="37">
        <v>2</v>
      </c>
      <c r="AA55" s="99">
        <f t="shared" si="39"/>
        <v>65</v>
      </c>
      <c r="AB55" s="37">
        <v>1</v>
      </c>
      <c r="AC55" s="99">
        <f t="shared" si="40"/>
        <v>32.5</v>
      </c>
      <c r="AD55" s="37">
        <v>4</v>
      </c>
      <c r="AE55" s="99">
        <f t="shared" si="41"/>
        <v>130</v>
      </c>
      <c r="AF55" s="51">
        <v>2</v>
      </c>
      <c r="AG55" s="99">
        <f t="shared" si="42"/>
        <v>65</v>
      </c>
      <c r="AH55" s="51">
        <v>2</v>
      </c>
      <c r="AI55" s="99">
        <f t="shared" si="43"/>
        <v>65</v>
      </c>
      <c r="AJ55" s="51">
        <v>0</v>
      </c>
      <c r="AK55" s="99">
        <f t="shared" si="44"/>
        <v>0</v>
      </c>
      <c r="AL55" s="51">
        <v>0</v>
      </c>
      <c r="AM55" s="99">
        <f t="shared" si="45"/>
        <v>0</v>
      </c>
      <c r="AN55" s="51">
        <v>1</v>
      </c>
      <c r="AO55" s="99">
        <f t="shared" si="46"/>
        <v>32.5</v>
      </c>
      <c r="AP55" s="88"/>
      <c r="AQ55" s="118">
        <f t="shared" si="47"/>
        <v>0</v>
      </c>
      <c r="AR55" s="51">
        <v>1</v>
      </c>
      <c r="AS55" s="99">
        <f t="shared" si="48"/>
        <v>32.5</v>
      </c>
      <c r="AT55" s="88"/>
      <c r="AU55" s="118">
        <f t="shared" si="49"/>
        <v>0</v>
      </c>
      <c r="AV55" s="37">
        <v>4</v>
      </c>
      <c r="AW55" s="119">
        <f t="shared" si="50"/>
        <v>130</v>
      </c>
      <c r="AX55" s="52">
        <v>12</v>
      </c>
      <c r="AY55" s="118">
        <f t="shared" si="51"/>
        <v>390</v>
      </c>
      <c r="AZ55" s="52"/>
      <c r="BA55" s="118">
        <f t="shared" si="52"/>
        <v>0</v>
      </c>
    </row>
    <row r="56" spans="1:54" s="168" customFormat="1" ht="31.5" x14ac:dyDescent="0.2">
      <c r="A56" s="37">
        <v>11</v>
      </c>
      <c r="B56" s="153" t="s">
        <v>288</v>
      </c>
      <c r="C56" s="98">
        <v>25</v>
      </c>
      <c r="D56" s="161"/>
      <c r="E56" s="160">
        <f t="shared" si="28"/>
        <v>0</v>
      </c>
      <c r="F56" s="161"/>
      <c r="G56" s="160">
        <f t="shared" si="29"/>
        <v>0</v>
      </c>
      <c r="H56" s="159"/>
      <c r="I56" s="160"/>
      <c r="J56" s="161"/>
      <c r="K56" s="99">
        <f t="shared" si="31"/>
        <v>0</v>
      </c>
      <c r="L56" s="161"/>
      <c r="M56" s="99">
        <f t="shared" si="32"/>
        <v>0</v>
      </c>
      <c r="N56" s="161"/>
      <c r="O56" s="99">
        <f t="shared" si="33"/>
        <v>0</v>
      </c>
      <c r="P56" s="161"/>
      <c r="Q56" s="99">
        <f t="shared" si="34"/>
        <v>0</v>
      </c>
      <c r="R56" s="161"/>
      <c r="S56" s="99">
        <f t="shared" si="35"/>
        <v>0</v>
      </c>
      <c r="T56" s="159"/>
      <c r="U56" s="99">
        <f t="shared" si="36"/>
        <v>0</v>
      </c>
      <c r="V56" s="161"/>
      <c r="W56" s="99">
        <f t="shared" si="37"/>
        <v>0</v>
      </c>
      <c r="X56" s="161">
        <v>12</v>
      </c>
      <c r="Y56" s="99">
        <f t="shared" si="38"/>
        <v>300</v>
      </c>
      <c r="Z56" s="161">
        <v>12</v>
      </c>
      <c r="AA56" s="99">
        <f t="shared" si="39"/>
        <v>300</v>
      </c>
      <c r="AB56" s="161">
        <v>8</v>
      </c>
      <c r="AC56" s="99">
        <f t="shared" si="40"/>
        <v>200</v>
      </c>
      <c r="AD56" s="161">
        <v>10</v>
      </c>
      <c r="AE56" s="99">
        <f t="shared" si="41"/>
        <v>250</v>
      </c>
      <c r="AF56" s="159">
        <v>12</v>
      </c>
      <c r="AG56" s="99">
        <f t="shared" si="42"/>
        <v>300</v>
      </c>
      <c r="AH56" s="159">
        <v>12</v>
      </c>
      <c r="AI56" s="99">
        <f t="shared" si="43"/>
        <v>300</v>
      </c>
      <c r="AJ56" s="159"/>
      <c r="AK56" s="99">
        <f t="shared" si="44"/>
        <v>0</v>
      </c>
      <c r="AL56" s="159"/>
      <c r="AM56" s="99">
        <f t="shared" si="45"/>
        <v>0</v>
      </c>
      <c r="AN56" s="159"/>
      <c r="AO56" s="99">
        <f t="shared" si="46"/>
        <v>0</v>
      </c>
      <c r="AP56" s="165"/>
      <c r="AQ56" s="166">
        <f t="shared" si="47"/>
        <v>0</v>
      </c>
      <c r="AR56" s="159"/>
      <c r="AS56" s="99">
        <f t="shared" si="48"/>
        <v>0</v>
      </c>
      <c r="AT56" s="165"/>
      <c r="AU56" s="166">
        <f t="shared" si="49"/>
        <v>0</v>
      </c>
      <c r="AV56" s="161"/>
      <c r="AW56" s="119">
        <f t="shared" si="50"/>
        <v>0</v>
      </c>
      <c r="AX56" s="167"/>
      <c r="AY56" s="118">
        <f t="shared" si="51"/>
        <v>0</v>
      </c>
      <c r="AZ56" s="167"/>
      <c r="BA56" s="118">
        <f t="shared" si="52"/>
        <v>0</v>
      </c>
    </row>
    <row r="57" spans="1:54" s="168" customFormat="1" ht="31.5" x14ac:dyDescent="0.2">
      <c r="A57" s="37">
        <v>12</v>
      </c>
      <c r="B57" s="153" t="s">
        <v>291</v>
      </c>
      <c r="C57" s="98">
        <v>85</v>
      </c>
      <c r="D57" s="161"/>
      <c r="E57" s="160">
        <f t="shared" si="28"/>
        <v>0</v>
      </c>
      <c r="F57" s="161"/>
      <c r="G57" s="160">
        <f t="shared" si="29"/>
        <v>0</v>
      </c>
      <c r="H57" s="159"/>
      <c r="I57" s="160"/>
      <c r="J57" s="161"/>
      <c r="K57" s="99">
        <f t="shared" si="31"/>
        <v>0</v>
      </c>
      <c r="L57" s="161"/>
      <c r="M57" s="99">
        <f t="shared" si="32"/>
        <v>0</v>
      </c>
      <c r="N57" s="161"/>
      <c r="O57" s="99">
        <f t="shared" si="33"/>
        <v>0</v>
      </c>
      <c r="P57" s="161"/>
      <c r="Q57" s="99">
        <f t="shared" si="34"/>
        <v>0</v>
      </c>
      <c r="R57" s="161"/>
      <c r="S57" s="99">
        <f t="shared" si="35"/>
        <v>0</v>
      </c>
      <c r="T57" s="159"/>
      <c r="U57" s="99">
        <f t="shared" si="36"/>
        <v>0</v>
      </c>
      <c r="V57" s="161"/>
      <c r="W57" s="99">
        <f t="shared" si="37"/>
        <v>0</v>
      </c>
      <c r="X57" s="161">
        <v>10</v>
      </c>
      <c r="Y57" s="99">
        <f t="shared" si="38"/>
        <v>850</v>
      </c>
      <c r="Z57" s="161">
        <v>12</v>
      </c>
      <c r="AA57" s="99">
        <f t="shared" si="39"/>
        <v>1020</v>
      </c>
      <c r="AB57" s="161">
        <v>5</v>
      </c>
      <c r="AC57" s="99">
        <f t="shared" si="40"/>
        <v>425</v>
      </c>
      <c r="AD57" s="161">
        <v>8</v>
      </c>
      <c r="AE57" s="99">
        <f t="shared" si="41"/>
        <v>680</v>
      </c>
      <c r="AF57" s="159">
        <v>12</v>
      </c>
      <c r="AG57" s="99">
        <f t="shared" si="42"/>
        <v>1020</v>
      </c>
      <c r="AH57" s="159">
        <v>12</v>
      </c>
      <c r="AI57" s="99">
        <f t="shared" si="43"/>
        <v>1020</v>
      </c>
      <c r="AJ57" s="159"/>
      <c r="AK57" s="99">
        <f t="shared" si="44"/>
        <v>0</v>
      </c>
      <c r="AL57" s="159"/>
      <c r="AM57" s="99">
        <f t="shared" si="45"/>
        <v>0</v>
      </c>
      <c r="AN57" s="159"/>
      <c r="AO57" s="99">
        <f t="shared" si="46"/>
        <v>0</v>
      </c>
      <c r="AP57" s="165"/>
      <c r="AQ57" s="166">
        <f t="shared" si="47"/>
        <v>0</v>
      </c>
      <c r="AR57" s="159"/>
      <c r="AS57" s="99">
        <f t="shared" si="48"/>
        <v>0</v>
      </c>
      <c r="AT57" s="165"/>
      <c r="AU57" s="166">
        <f t="shared" si="49"/>
        <v>0</v>
      </c>
      <c r="AV57" s="161"/>
      <c r="AW57" s="119">
        <f t="shared" si="50"/>
        <v>0</v>
      </c>
      <c r="AX57" s="167"/>
      <c r="AY57" s="118">
        <f t="shared" si="51"/>
        <v>0</v>
      </c>
      <c r="AZ57" s="167"/>
      <c r="BA57" s="118">
        <f t="shared" si="52"/>
        <v>0</v>
      </c>
    </row>
    <row r="58" spans="1:54" s="168" customFormat="1" ht="31.5" x14ac:dyDescent="0.2">
      <c r="A58" s="37">
        <v>13</v>
      </c>
      <c r="B58" s="153" t="s">
        <v>292</v>
      </c>
      <c r="C58" s="98">
        <v>85</v>
      </c>
      <c r="D58" s="161"/>
      <c r="E58" s="160">
        <f t="shared" si="28"/>
        <v>0</v>
      </c>
      <c r="F58" s="161"/>
      <c r="G58" s="160">
        <f t="shared" si="29"/>
        <v>0</v>
      </c>
      <c r="H58" s="159"/>
      <c r="I58" s="160"/>
      <c r="J58" s="161"/>
      <c r="K58" s="99">
        <f t="shared" si="31"/>
        <v>0</v>
      </c>
      <c r="L58" s="161"/>
      <c r="M58" s="99">
        <f t="shared" si="32"/>
        <v>0</v>
      </c>
      <c r="N58" s="161"/>
      <c r="O58" s="99">
        <f t="shared" si="33"/>
        <v>0</v>
      </c>
      <c r="P58" s="161"/>
      <c r="Q58" s="99">
        <f t="shared" si="34"/>
        <v>0</v>
      </c>
      <c r="R58" s="161"/>
      <c r="S58" s="99">
        <f t="shared" si="35"/>
        <v>0</v>
      </c>
      <c r="T58" s="159"/>
      <c r="U58" s="99">
        <f t="shared" si="36"/>
        <v>0</v>
      </c>
      <c r="V58" s="161"/>
      <c r="W58" s="99">
        <f t="shared" si="37"/>
        <v>0</v>
      </c>
      <c r="X58" s="161">
        <v>6</v>
      </c>
      <c r="Y58" s="99">
        <f t="shared" si="38"/>
        <v>510</v>
      </c>
      <c r="Z58" s="161">
        <v>10</v>
      </c>
      <c r="AA58" s="99">
        <f t="shared" si="39"/>
        <v>850</v>
      </c>
      <c r="AB58" s="161">
        <v>5</v>
      </c>
      <c r="AC58" s="99">
        <f t="shared" si="40"/>
        <v>425</v>
      </c>
      <c r="AD58" s="161">
        <v>5</v>
      </c>
      <c r="AE58" s="99">
        <f t="shared" si="41"/>
        <v>425</v>
      </c>
      <c r="AF58" s="159">
        <v>12</v>
      </c>
      <c r="AG58" s="99">
        <f t="shared" si="42"/>
        <v>1020</v>
      </c>
      <c r="AH58" s="159">
        <v>12</v>
      </c>
      <c r="AI58" s="99">
        <f t="shared" si="43"/>
        <v>1020</v>
      </c>
      <c r="AJ58" s="159"/>
      <c r="AK58" s="99">
        <f t="shared" si="44"/>
        <v>0</v>
      </c>
      <c r="AL58" s="159"/>
      <c r="AM58" s="99">
        <f t="shared" si="45"/>
        <v>0</v>
      </c>
      <c r="AN58" s="159"/>
      <c r="AO58" s="99">
        <f t="shared" si="46"/>
        <v>0</v>
      </c>
      <c r="AP58" s="165"/>
      <c r="AQ58" s="166">
        <f t="shared" si="47"/>
        <v>0</v>
      </c>
      <c r="AR58" s="159"/>
      <c r="AS58" s="99">
        <f t="shared" si="48"/>
        <v>0</v>
      </c>
      <c r="AT58" s="165"/>
      <c r="AU58" s="166">
        <f t="shared" si="49"/>
        <v>0</v>
      </c>
      <c r="AV58" s="161"/>
      <c r="AW58" s="119">
        <f t="shared" si="50"/>
        <v>0</v>
      </c>
      <c r="AX58" s="167"/>
      <c r="AY58" s="118">
        <f t="shared" si="51"/>
        <v>0</v>
      </c>
      <c r="AZ58" s="167"/>
      <c r="BA58" s="118">
        <f t="shared" si="52"/>
        <v>0</v>
      </c>
    </row>
    <row r="59" spans="1:54" s="168" customFormat="1" ht="31.5" x14ac:dyDescent="0.2">
      <c r="A59" s="37">
        <v>14</v>
      </c>
      <c r="B59" s="153" t="s">
        <v>289</v>
      </c>
      <c r="C59" s="98">
        <v>34.299999999999997</v>
      </c>
      <c r="D59" s="161"/>
      <c r="E59" s="160">
        <f t="shared" si="28"/>
        <v>0</v>
      </c>
      <c r="F59" s="161"/>
      <c r="G59" s="160">
        <f t="shared" si="29"/>
        <v>0</v>
      </c>
      <c r="H59" s="159"/>
      <c r="I59" s="160"/>
      <c r="J59" s="161"/>
      <c r="K59" s="99">
        <f t="shared" si="31"/>
        <v>0</v>
      </c>
      <c r="L59" s="161"/>
      <c r="M59" s="99">
        <f t="shared" si="32"/>
        <v>0</v>
      </c>
      <c r="N59" s="161"/>
      <c r="O59" s="99">
        <f t="shared" si="33"/>
        <v>0</v>
      </c>
      <c r="P59" s="161"/>
      <c r="Q59" s="99">
        <f t="shared" si="34"/>
        <v>0</v>
      </c>
      <c r="R59" s="161"/>
      <c r="S59" s="99">
        <f t="shared" si="35"/>
        <v>0</v>
      </c>
      <c r="T59" s="159"/>
      <c r="U59" s="99">
        <f t="shared" si="36"/>
        <v>0</v>
      </c>
      <c r="V59" s="161"/>
      <c r="W59" s="99">
        <f t="shared" si="37"/>
        <v>0</v>
      </c>
      <c r="X59" s="161">
        <v>12</v>
      </c>
      <c r="Y59" s="99">
        <f t="shared" si="38"/>
        <v>411.59999999999997</v>
      </c>
      <c r="Z59" s="161">
        <v>12</v>
      </c>
      <c r="AA59" s="99">
        <f t="shared" si="39"/>
        <v>411.59999999999997</v>
      </c>
      <c r="AB59" s="161">
        <v>5</v>
      </c>
      <c r="AC59" s="99">
        <f t="shared" si="40"/>
        <v>171.5</v>
      </c>
      <c r="AD59" s="161">
        <v>12</v>
      </c>
      <c r="AE59" s="99">
        <f t="shared" si="41"/>
        <v>411.59999999999997</v>
      </c>
      <c r="AF59" s="159">
        <v>12</v>
      </c>
      <c r="AG59" s="99">
        <f t="shared" si="42"/>
        <v>411.59999999999997</v>
      </c>
      <c r="AH59" s="159">
        <v>12</v>
      </c>
      <c r="AI59" s="99">
        <f t="shared" si="43"/>
        <v>411.59999999999997</v>
      </c>
      <c r="AJ59" s="159"/>
      <c r="AK59" s="99">
        <f t="shared" si="44"/>
        <v>0</v>
      </c>
      <c r="AL59" s="159"/>
      <c r="AM59" s="99">
        <f t="shared" si="45"/>
        <v>0</v>
      </c>
      <c r="AN59" s="159"/>
      <c r="AO59" s="99">
        <f t="shared" si="46"/>
        <v>0</v>
      </c>
      <c r="AP59" s="165"/>
      <c r="AQ59" s="166">
        <f t="shared" si="47"/>
        <v>0</v>
      </c>
      <c r="AR59" s="159"/>
      <c r="AS59" s="99">
        <f t="shared" si="48"/>
        <v>0</v>
      </c>
      <c r="AT59" s="165"/>
      <c r="AU59" s="166">
        <f t="shared" si="49"/>
        <v>0</v>
      </c>
      <c r="AV59" s="161"/>
      <c r="AW59" s="119">
        <f t="shared" si="50"/>
        <v>0</v>
      </c>
      <c r="AX59" s="167"/>
      <c r="AY59" s="118">
        <f t="shared" si="51"/>
        <v>0</v>
      </c>
      <c r="AZ59" s="167"/>
      <c r="BA59" s="118">
        <f t="shared" si="52"/>
        <v>0</v>
      </c>
    </row>
    <row r="60" spans="1:54" s="168" customFormat="1" ht="31.5" x14ac:dyDescent="0.2">
      <c r="A60" s="37">
        <v>15</v>
      </c>
      <c r="B60" s="153" t="s">
        <v>290</v>
      </c>
      <c r="C60" s="98">
        <v>29.5</v>
      </c>
      <c r="D60" s="161"/>
      <c r="E60" s="160">
        <f t="shared" si="28"/>
        <v>0</v>
      </c>
      <c r="F60" s="161"/>
      <c r="G60" s="160">
        <f t="shared" si="29"/>
        <v>0</v>
      </c>
      <c r="H60" s="159"/>
      <c r="I60" s="160"/>
      <c r="J60" s="161"/>
      <c r="K60" s="99">
        <f t="shared" si="31"/>
        <v>0</v>
      </c>
      <c r="L60" s="161"/>
      <c r="M60" s="99">
        <f t="shared" si="32"/>
        <v>0</v>
      </c>
      <c r="N60" s="161"/>
      <c r="O60" s="99">
        <f t="shared" si="33"/>
        <v>0</v>
      </c>
      <c r="P60" s="161"/>
      <c r="Q60" s="99">
        <f t="shared" si="34"/>
        <v>0</v>
      </c>
      <c r="R60" s="161"/>
      <c r="S60" s="99">
        <f t="shared" si="35"/>
        <v>0</v>
      </c>
      <c r="T60" s="159"/>
      <c r="U60" s="99">
        <f t="shared" si="36"/>
        <v>0</v>
      </c>
      <c r="V60" s="161"/>
      <c r="W60" s="99">
        <f t="shared" si="37"/>
        <v>0</v>
      </c>
      <c r="X60" s="161">
        <v>10</v>
      </c>
      <c r="Y60" s="99">
        <f t="shared" si="38"/>
        <v>295</v>
      </c>
      <c r="Z60" s="161">
        <v>12</v>
      </c>
      <c r="AA60" s="99">
        <f t="shared" si="39"/>
        <v>354</v>
      </c>
      <c r="AB60" s="161">
        <v>5</v>
      </c>
      <c r="AC60" s="99">
        <f t="shared" si="40"/>
        <v>147.5</v>
      </c>
      <c r="AD60" s="161">
        <v>10</v>
      </c>
      <c r="AE60" s="99">
        <f t="shared" si="41"/>
        <v>295</v>
      </c>
      <c r="AF60" s="159">
        <v>12</v>
      </c>
      <c r="AG60" s="99">
        <f t="shared" si="42"/>
        <v>354</v>
      </c>
      <c r="AH60" s="159">
        <v>12</v>
      </c>
      <c r="AI60" s="99">
        <f t="shared" si="43"/>
        <v>354</v>
      </c>
      <c r="AJ60" s="159"/>
      <c r="AK60" s="99">
        <f t="shared" si="44"/>
        <v>0</v>
      </c>
      <c r="AL60" s="159"/>
      <c r="AM60" s="99">
        <f t="shared" si="45"/>
        <v>0</v>
      </c>
      <c r="AN60" s="159"/>
      <c r="AO60" s="99">
        <f t="shared" si="46"/>
        <v>0</v>
      </c>
      <c r="AP60" s="165"/>
      <c r="AQ60" s="166">
        <f t="shared" si="47"/>
        <v>0</v>
      </c>
      <c r="AR60" s="159"/>
      <c r="AS60" s="99">
        <f t="shared" si="48"/>
        <v>0</v>
      </c>
      <c r="AT60" s="165"/>
      <c r="AU60" s="166">
        <f t="shared" si="49"/>
        <v>0</v>
      </c>
      <c r="AV60" s="161"/>
      <c r="AW60" s="119">
        <f t="shared" si="50"/>
        <v>0</v>
      </c>
      <c r="AX60" s="167"/>
      <c r="AY60" s="118">
        <f t="shared" si="51"/>
        <v>0</v>
      </c>
      <c r="AZ60" s="167"/>
      <c r="BA60" s="118">
        <f t="shared" si="52"/>
        <v>0</v>
      </c>
    </row>
    <row r="61" spans="1:54" ht="15.75" x14ac:dyDescent="0.2">
      <c r="C61" s="106" t="s">
        <v>215</v>
      </c>
      <c r="D61" s="106"/>
      <c r="E61" s="106">
        <f>SUM(E46:E60)</f>
        <v>1801.6200000000001</v>
      </c>
      <c r="F61" s="106"/>
      <c r="G61" s="106">
        <f>SUM(G46:G60)</f>
        <v>1183.1599999999999</v>
      </c>
      <c r="H61" s="106"/>
      <c r="I61" s="106">
        <f>SUM(I46:I60)</f>
        <v>1183.1599999999999</v>
      </c>
      <c r="J61" s="106"/>
      <c r="K61" s="106">
        <f>SUM(K46:K60)</f>
        <v>1413.37</v>
      </c>
      <c r="L61" s="106"/>
      <c r="M61" s="106">
        <f>SUM(M46:M60)</f>
        <v>1861.9799999999998</v>
      </c>
      <c r="N61" s="106"/>
      <c r="O61" s="106">
        <f>SUM(O46:O60)</f>
        <v>930.38000000000011</v>
      </c>
      <c r="P61" s="106"/>
      <c r="Q61" s="106">
        <f>SUM(Q46:Q60)</f>
        <v>2048.1499999999996</v>
      </c>
      <c r="R61" s="106"/>
      <c r="S61" s="106">
        <f>SUM(S46:S60)</f>
        <v>1801.6200000000001</v>
      </c>
      <c r="T61" s="106"/>
      <c r="U61" s="106">
        <f>SUM(U46:U60)</f>
        <v>1801.6200000000001</v>
      </c>
      <c r="V61" s="106"/>
      <c r="W61" s="106">
        <f>SUM(W46:W60)</f>
        <v>480.18</v>
      </c>
      <c r="X61" s="106"/>
      <c r="Y61" s="106">
        <f>SUM(Y46:Y60)</f>
        <v>2623.1</v>
      </c>
      <c r="Z61" s="106"/>
      <c r="AA61" s="106">
        <f>SUM(AA46:AA60)</f>
        <v>3143.02</v>
      </c>
      <c r="AB61" s="106"/>
      <c r="AC61" s="106">
        <f>SUM(AC46:AC60)</f>
        <v>1520.04</v>
      </c>
      <c r="AD61" s="106"/>
      <c r="AE61" s="106">
        <f>SUM(AE46:AE60)</f>
        <v>2334.02</v>
      </c>
      <c r="AF61" s="106"/>
      <c r="AG61" s="106">
        <f>SUM(AG46:AG60)</f>
        <v>3313.02</v>
      </c>
      <c r="AH61" s="106"/>
      <c r="AI61" s="106">
        <f>SUM(AI46:AI60)</f>
        <v>3313.02</v>
      </c>
      <c r="AJ61" s="106"/>
      <c r="AK61" s="106">
        <f>SUM(AK46:AK60)</f>
        <v>1351.48</v>
      </c>
      <c r="AL61" s="106"/>
      <c r="AM61" s="106">
        <f>SUM(AM46:AM60)</f>
        <v>435.03999999999991</v>
      </c>
      <c r="AN61" s="106"/>
      <c r="AO61" s="106">
        <f>SUM(AO46:AO60)</f>
        <v>423.28000000000003</v>
      </c>
      <c r="AP61" s="106"/>
      <c r="AQ61" s="106">
        <f>SUM(AQ46:AQ60)</f>
        <v>253.31</v>
      </c>
      <c r="AR61" s="106"/>
      <c r="AS61" s="106">
        <f>SUM(AS46:AS60)</f>
        <v>423.28000000000003</v>
      </c>
      <c r="AT61" s="106"/>
      <c r="AU61" s="106">
        <f>SUM(AU46:AU60)</f>
        <v>1163.46</v>
      </c>
      <c r="AV61" s="106"/>
      <c r="AW61" s="106">
        <f>SUM(AW46:AW60)</f>
        <v>960.40000000000009</v>
      </c>
      <c r="AX61" s="106"/>
      <c r="AY61" s="117">
        <f>SUM(AY46:AY60)</f>
        <v>1785.6799999999998</v>
      </c>
      <c r="AZ61" s="106"/>
      <c r="BA61" s="117">
        <f>SUM(BA46:BA60)</f>
        <v>369.32</v>
      </c>
    </row>
    <row r="62" spans="1:54" ht="15.75" x14ac:dyDescent="0.2">
      <c r="C62" s="105" t="s">
        <v>216</v>
      </c>
      <c r="D62" s="105"/>
      <c r="E62" s="105">
        <f>E61/12</f>
        <v>150.13500000000002</v>
      </c>
      <c r="F62" s="105"/>
      <c r="G62" s="105">
        <f>G61/12</f>
        <v>98.59666666666665</v>
      </c>
      <c r="H62" s="105"/>
      <c r="I62" s="105">
        <f>I61/12</f>
        <v>98.59666666666665</v>
      </c>
      <c r="J62" s="105"/>
      <c r="K62" s="105">
        <f>K61/12</f>
        <v>117.78083333333332</v>
      </c>
      <c r="L62" s="105"/>
      <c r="M62" s="105">
        <f>M61/12</f>
        <v>155.16499999999999</v>
      </c>
      <c r="N62" s="105"/>
      <c r="O62" s="105">
        <f>O61/12</f>
        <v>77.53166666666668</v>
      </c>
      <c r="P62" s="105"/>
      <c r="Q62" s="105">
        <f>Q61/12</f>
        <v>170.67916666666665</v>
      </c>
      <c r="R62" s="105"/>
      <c r="S62" s="105">
        <f>S61/12</f>
        <v>150.13500000000002</v>
      </c>
      <c r="T62" s="105"/>
      <c r="U62" s="105">
        <f>U61/12</f>
        <v>150.13500000000002</v>
      </c>
      <c r="V62" s="105"/>
      <c r="W62" s="105">
        <f>W61/12</f>
        <v>40.015000000000001</v>
      </c>
      <c r="X62" s="105"/>
      <c r="Y62" s="105">
        <f>Y61/12</f>
        <v>218.59166666666667</v>
      </c>
      <c r="Z62" s="105"/>
      <c r="AA62" s="105">
        <f>AA61/12</f>
        <v>261.91833333333335</v>
      </c>
      <c r="AB62" s="105"/>
      <c r="AC62" s="105">
        <f>AC61/12</f>
        <v>126.67</v>
      </c>
      <c r="AD62" s="105"/>
      <c r="AE62" s="105">
        <f>AE61/12</f>
        <v>194.50166666666667</v>
      </c>
      <c r="AF62" s="105"/>
      <c r="AG62" s="105">
        <f>AG61/12</f>
        <v>276.08499999999998</v>
      </c>
      <c r="AH62" s="105"/>
      <c r="AI62" s="105">
        <f>AI61/12</f>
        <v>276.08499999999998</v>
      </c>
      <c r="AJ62" s="105"/>
      <c r="AK62" s="105">
        <f>AK61/12</f>
        <v>112.62333333333333</v>
      </c>
      <c r="AL62" s="105"/>
      <c r="AM62" s="105">
        <f>AM61/12</f>
        <v>36.253333333333323</v>
      </c>
      <c r="AN62" s="105"/>
      <c r="AO62" s="105">
        <f>AO61/12</f>
        <v>35.273333333333333</v>
      </c>
      <c r="AP62" s="105"/>
      <c r="AQ62" s="105">
        <f>AQ61/12</f>
        <v>21.109166666666667</v>
      </c>
      <c r="AR62" s="105"/>
      <c r="AS62" s="105">
        <f t="shared" ref="AS62:AY62" si="53">AS61/12</f>
        <v>35.273333333333333</v>
      </c>
      <c r="AT62" s="105"/>
      <c r="AU62" s="105">
        <f t="shared" si="53"/>
        <v>96.954999999999998</v>
      </c>
      <c r="AV62" s="105"/>
      <c r="AW62" s="105">
        <f t="shared" si="53"/>
        <v>80.033333333333346</v>
      </c>
      <c r="AX62" s="105"/>
      <c r="AY62" s="105">
        <f t="shared" si="53"/>
        <v>148.80666666666664</v>
      </c>
      <c r="AZ62" s="105"/>
      <c r="BA62" s="105">
        <f t="shared" ref="BA62" si="54">BA61/12</f>
        <v>30.776666666666667</v>
      </c>
      <c r="BB62" s="147"/>
    </row>
    <row r="63" spans="1:54" ht="15.75" x14ac:dyDescent="0.2">
      <c r="C63" s="102" t="s">
        <v>213</v>
      </c>
      <c r="D63" s="102"/>
      <c r="E63" s="124">
        <f>E40</f>
        <v>4</v>
      </c>
      <c r="F63" s="124"/>
      <c r="G63" s="124">
        <f>G40</f>
        <v>3</v>
      </c>
      <c r="H63" s="124"/>
      <c r="I63" s="124">
        <f>I40</f>
        <v>2</v>
      </c>
      <c r="J63" s="124"/>
      <c r="K63" s="124">
        <f>K40</f>
        <v>3</v>
      </c>
      <c r="L63" s="124"/>
      <c r="M63" s="124">
        <f>M40</f>
        <v>3</v>
      </c>
      <c r="N63" s="124"/>
      <c r="O63" s="124">
        <f>O40</f>
        <v>2</v>
      </c>
      <c r="P63" s="124"/>
      <c r="Q63" s="124">
        <f>Q40</f>
        <v>5</v>
      </c>
      <c r="R63" s="124"/>
      <c r="S63" s="124">
        <f>S40</f>
        <v>3</v>
      </c>
      <c r="T63" s="124"/>
      <c r="U63" s="124">
        <f>U40</f>
        <v>2</v>
      </c>
      <c r="V63" s="124"/>
      <c r="W63" s="124">
        <f>W40</f>
        <v>1</v>
      </c>
      <c r="X63" s="124"/>
      <c r="Y63" s="124">
        <f>Y40</f>
        <v>2</v>
      </c>
      <c r="Z63" s="124"/>
      <c r="AA63" s="124">
        <f>AA40</f>
        <v>1</v>
      </c>
      <c r="AB63" s="124"/>
      <c r="AC63" s="124">
        <f>AC40</f>
        <v>1</v>
      </c>
      <c r="AD63" s="124"/>
      <c r="AE63" s="124">
        <f>AE40</f>
        <v>2</v>
      </c>
      <c r="AF63" s="124"/>
      <c r="AG63" s="124">
        <f>AG40</f>
        <v>1</v>
      </c>
      <c r="AH63" s="124"/>
      <c r="AI63" s="124">
        <f>AI40</f>
        <v>1</v>
      </c>
      <c r="AJ63" s="124"/>
      <c r="AK63" s="124">
        <f>AK40</f>
        <v>2</v>
      </c>
      <c r="AL63" s="124"/>
      <c r="AM63" s="124">
        <f>AM40</f>
        <v>1</v>
      </c>
      <c r="AN63" s="124"/>
      <c r="AO63" s="124">
        <f>AO40</f>
        <v>1</v>
      </c>
      <c r="AP63" s="124"/>
      <c r="AQ63" s="124">
        <f>AQ40</f>
        <v>1</v>
      </c>
      <c r="AR63" s="124"/>
      <c r="AS63" s="124">
        <f>AS40</f>
        <v>1</v>
      </c>
      <c r="AT63" s="124"/>
      <c r="AU63" s="124">
        <f>AU40</f>
        <v>2</v>
      </c>
      <c r="AV63" s="124"/>
      <c r="AW63" s="124">
        <f>AW40</f>
        <v>1</v>
      </c>
      <c r="AX63" s="124"/>
      <c r="AY63" s="125">
        <f>AY40</f>
        <v>1</v>
      </c>
      <c r="AZ63" s="124"/>
      <c r="BA63" s="125">
        <f>BA40</f>
        <v>1</v>
      </c>
      <c r="BB63" s="146"/>
    </row>
    <row r="64" spans="1:54" ht="15.75" x14ac:dyDescent="0.2">
      <c r="C64" s="104" t="s">
        <v>214</v>
      </c>
      <c r="D64" s="104"/>
      <c r="E64" s="104">
        <f>E62/E63</f>
        <v>37.533750000000005</v>
      </c>
      <c r="F64" s="104"/>
      <c r="G64" s="158">
        <f>G62/G63</f>
        <v>32.865555555555552</v>
      </c>
      <c r="H64" s="104"/>
      <c r="I64" s="104">
        <f>I62/I63</f>
        <v>49.298333333333325</v>
      </c>
      <c r="J64" s="104"/>
      <c r="K64" s="104">
        <f>K62/K63</f>
        <v>39.260277777777773</v>
      </c>
      <c r="L64" s="104"/>
      <c r="M64" s="104">
        <f>M62/M63</f>
        <v>51.721666666666664</v>
      </c>
      <c r="N64" s="104"/>
      <c r="O64" s="104">
        <f>O62/O63</f>
        <v>38.76583333333334</v>
      </c>
      <c r="P64" s="104"/>
      <c r="Q64" s="104">
        <f>Q62/Q63</f>
        <v>34.135833333333331</v>
      </c>
      <c r="R64" s="104"/>
      <c r="S64" s="104">
        <f>S62/S63</f>
        <v>50.045000000000009</v>
      </c>
      <c r="T64" s="104"/>
      <c r="U64" s="104">
        <f>U62/U63</f>
        <v>75.06750000000001</v>
      </c>
      <c r="V64" s="104"/>
      <c r="W64" s="104">
        <f>W62/W63</f>
        <v>40.015000000000001</v>
      </c>
      <c r="X64" s="104"/>
      <c r="Y64" s="104">
        <f>Y62/Y63</f>
        <v>109.29583333333333</v>
      </c>
      <c r="Z64" s="104"/>
      <c r="AA64" s="104">
        <f>AA62/AA63</f>
        <v>261.91833333333335</v>
      </c>
      <c r="AB64" s="104"/>
      <c r="AC64" s="104">
        <f>AC62/AC63</f>
        <v>126.67</v>
      </c>
      <c r="AD64" s="104"/>
      <c r="AE64" s="104">
        <f>AE62/AE63</f>
        <v>97.250833333333333</v>
      </c>
      <c r="AF64" s="104"/>
      <c r="AG64" s="104">
        <f>AG62/AG63</f>
        <v>276.08499999999998</v>
      </c>
      <c r="AH64" s="104"/>
      <c r="AI64" s="104">
        <f>AI62/AI63</f>
        <v>276.08499999999998</v>
      </c>
      <c r="AJ64" s="104"/>
      <c r="AK64" s="104">
        <f>AK62/AK63</f>
        <v>56.311666666666667</v>
      </c>
      <c r="AL64" s="104"/>
      <c r="AM64" s="104">
        <f>AM62/AM63</f>
        <v>36.253333333333323</v>
      </c>
      <c r="AN64" s="104"/>
      <c r="AO64" s="104">
        <f>AO62/AO63</f>
        <v>35.273333333333333</v>
      </c>
      <c r="AP64" s="104"/>
      <c r="AQ64" s="104">
        <f>AQ62/AQ63</f>
        <v>21.109166666666667</v>
      </c>
      <c r="AR64" s="104"/>
      <c r="AS64" s="104">
        <f t="shared" ref="AS64:AY64" si="55">AS62/AS63</f>
        <v>35.273333333333333</v>
      </c>
      <c r="AT64" s="104"/>
      <c r="AU64" s="104">
        <f t="shared" si="55"/>
        <v>48.477499999999999</v>
      </c>
      <c r="AV64" s="104"/>
      <c r="AW64" s="104">
        <f t="shared" si="55"/>
        <v>80.033333333333346</v>
      </c>
      <c r="AX64" s="104"/>
      <c r="AY64" s="104">
        <f t="shared" si="55"/>
        <v>148.80666666666664</v>
      </c>
      <c r="AZ64" s="104"/>
      <c r="BA64" s="104">
        <f t="shared" ref="BA64" si="56">BA62/BA63</f>
        <v>30.776666666666667</v>
      </c>
      <c r="BB64" s="147"/>
    </row>
    <row r="66" spans="1:53" x14ac:dyDescent="0.2">
      <c r="E66" s="100"/>
    </row>
    <row r="67" spans="1:53" x14ac:dyDescent="0.2">
      <c r="E67" s="100"/>
    </row>
    <row r="68" spans="1:53" x14ac:dyDescent="0.2">
      <c r="E68" s="100"/>
      <c r="AV68"/>
      <c r="AW68" s="134"/>
      <c r="AX68"/>
      <c r="AY68"/>
      <c r="AZ68"/>
      <c r="BA68"/>
    </row>
    <row r="69" spans="1:53" x14ac:dyDescent="0.2">
      <c r="A69" s="135"/>
      <c r="B69" s="38"/>
      <c r="C69" s="87"/>
      <c r="D69" s="90"/>
      <c r="E69" s="87"/>
      <c r="F69" s="94"/>
      <c r="G69" s="87"/>
      <c r="J69" s="94"/>
      <c r="K69" s="87"/>
      <c r="L69" s="94"/>
      <c r="M69" s="87"/>
      <c r="N69" s="94"/>
      <c r="O69" s="87"/>
      <c r="P69" s="94"/>
      <c r="Q69" s="87"/>
      <c r="R69" s="94"/>
      <c r="S69" s="87"/>
      <c r="V69" s="94"/>
      <c r="W69" s="87"/>
      <c r="X69" s="94"/>
      <c r="Y69" s="87"/>
      <c r="Z69" s="94"/>
      <c r="AA69" s="87"/>
      <c r="AB69" s="94"/>
      <c r="AC69" s="87"/>
      <c r="AD69" s="94"/>
      <c r="AE69" s="87"/>
      <c r="AF69" s="94"/>
      <c r="AG69" s="87"/>
      <c r="AH69" s="94"/>
      <c r="AI69" s="87"/>
      <c r="AJ69" s="94"/>
      <c r="AK69" s="87"/>
      <c r="AL69" s="94"/>
      <c r="AM69" s="87"/>
      <c r="AN69" s="94"/>
      <c r="AO69" s="95"/>
      <c r="AP69" s="95"/>
      <c r="AQ69" s="87"/>
      <c r="AR69" s="94"/>
      <c r="AS69" s="87"/>
      <c r="AT69" s="94"/>
      <c r="AU69" s="87"/>
      <c r="AV69" s="94"/>
      <c r="AW69" s="38"/>
      <c r="AX69"/>
      <c r="AY69"/>
      <c r="AZ69"/>
      <c r="BA69"/>
    </row>
  </sheetData>
  <mergeCells count="100">
    <mergeCell ref="H43:I43"/>
    <mergeCell ref="H44:I44"/>
    <mergeCell ref="T5:U5"/>
    <mergeCell ref="T6:U6"/>
    <mergeCell ref="T43:U43"/>
    <mergeCell ref="T44:U44"/>
    <mergeCell ref="L6:M6"/>
    <mergeCell ref="L5:M5"/>
    <mergeCell ref="N6:O6"/>
    <mergeCell ref="N5:O5"/>
    <mergeCell ref="L43:M43"/>
    <mergeCell ref="L44:M44"/>
    <mergeCell ref="N43:O43"/>
    <mergeCell ref="N44:O44"/>
    <mergeCell ref="P43:Q43"/>
    <mergeCell ref="P44:Q44"/>
    <mergeCell ref="J43:K43"/>
    <mergeCell ref="J44:K44"/>
    <mergeCell ref="AZ5:BA5"/>
    <mergeCell ref="AZ6:BA6"/>
    <mergeCell ref="AZ43:BA43"/>
    <mergeCell ref="AZ44:BA44"/>
    <mergeCell ref="X5:Y5"/>
    <mergeCell ref="X6:Y6"/>
    <mergeCell ref="R43:S43"/>
    <mergeCell ref="R44:S44"/>
    <mergeCell ref="V43:W43"/>
    <mergeCell ref="V44:W44"/>
    <mergeCell ref="X43:Y43"/>
    <mergeCell ref="X44:Y44"/>
    <mergeCell ref="P5:Q5"/>
    <mergeCell ref="P6:Q6"/>
    <mergeCell ref="D5:E5"/>
    <mergeCell ref="F5:G5"/>
    <mergeCell ref="F6:G6"/>
    <mergeCell ref="J6:K6"/>
    <mergeCell ref="J5:K5"/>
    <mergeCell ref="H5:I5"/>
    <mergeCell ref="H6:I6"/>
    <mergeCell ref="D43:E43"/>
    <mergeCell ref="D44:E44"/>
    <mergeCell ref="F44:G44"/>
    <mergeCell ref="F43:G43"/>
    <mergeCell ref="D6:E6"/>
    <mergeCell ref="R5:S5"/>
    <mergeCell ref="R6:S6"/>
    <mergeCell ref="V5:W5"/>
    <mergeCell ref="V6:W6"/>
    <mergeCell ref="AJ5:AK5"/>
    <mergeCell ref="AJ6:AK6"/>
    <mergeCell ref="AJ43:AK43"/>
    <mergeCell ref="AJ44:AK44"/>
    <mergeCell ref="Z5:AA5"/>
    <mergeCell ref="Z6:AA6"/>
    <mergeCell ref="Z43:AA43"/>
    <mergeCell ref="Z44:AA44"/>
    <mergeCell ref="AB5:AC5"/>
    <mergeCell ref="AB6:AC6"/>
    <mergeCell ref="AB43:AC43"/>
    <mergeCell ref="AB44:AC44"/>
    <mergeCell ref="AD5:AE5"/>
    <mergeCell ref="AD6:AE6"/>
    <mergeCell ref="AD43:AE43"/>
    <mergeCell ref="AD44:AE44"/>
    <mergeCell ref="AF5:AG5"/>
    <mergeCell ref="AF6:AG6"/>
    <mergeCell ref="AF43:AG43"/>
    <mergeCell ref="AF44:AG44"/>
    <mergeCell ref="AH5:AI5"/>
    <mergeCell ref="AH6:AI6"/>
    <mergeCell ref="AH43:AI43"/>
    <mergeCell ref="AH44:AI44"/>
    <mergeCell ref="AL6:AM6"/>
    <mergeCell ref="AL5:AM5"/>
    <mergeCell ref="AL43:AM43"/>
    <mergeCell ref="AL44:AM44"/>
    <mergeCell ref="AN5:AO5"/>
    <mergeCell ref="AN6:AO6"/>
    <mergeCell ref="AN43:AO43"/>
    <mergeCell ref="AN44:AO44"/>
    <mergeCell ref="AX5:AY5"/>
    <mergeCell ref="AX6:AY6"/>
    <mergeCell ref="AP43:AQ43"/>
    <mergeCell ref="AV43:AW43"/>
    <mergeCell ref="AP5:AQ5"/>
    <mergeCell ref="AP6:AQ6"/>
    <mergeCell ref="AR5:AS5"/>
    <mergeCell ref="AR6:AS6"/>
    <mergeCell ref="AT5:AU5"/>
    <mergeCell ref="AT6:AU6"/>
    <mergeCell ref="AX43:AY43"/>
    <mergeCell ref="AV6:AW6"/>
    <mergeCell ref="AV5:AW5"/>
    <mergeCell ref="AX44:AY44"/>
    <mergeCell ref="AP44:AQ44"/>
    <mergeCell ref="AR43:AS43"/>
    <mergeCell ref="AR44:AS44"/>
    <mergeCell ref="AT43:AU43"/>
    <mergeCell ref="AT44:AU44"/>
    <mergeCell ref="AV44:AW44"/>
  </mergeCells>
  <pageMargins left="0.11811023622047245" right="0.11811023622047245" top="0.39370078740157483" bottom="0.39370078740157483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Totais</vt:lpstr>
      <vt:lpstr>Planilha Serviços</vt:lpstr>
      <vt:lpstr>Materiais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Admin</cp:lastModifiedBy>
  <cp:lastPrinted>2023-05-11T13:22:32Z</cp:lastPrinted>
  <dcterms:created xsi:type="dcterms:W3CDTF">2010-12-08T17:56:29Z</dcterms:created>
  <dcterms:modified xsi:type="dcterms:W3CDTF">2023-05-25T19:24:28Z</dcterms:modified>
</cp:coreProperties>
</file>